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D:\AKADEMIK\MBKM\2025\Pajak\"/>
    </mc:Choice>
  </mc:AlternateContent>
  <xr:revisionPtr revIDLastSave="0" documentId="8_{C20264B7-F3FF-44F3-BEE4-7DC1D02723C1}" xr6:coauthVersionLast="47" xr6:coauthVersionMax="47" xr10:uidLastSave="{00000000-0000-0000-0000-000000000000}"/>
  <bookViews>
    <workbookView xWindow="22932" yWindow="-108" windowWidth="23256" windowHeight="12456" activeTab="2" xr2:uid="{00000000-000D-0000-FFFF-FFFF00000000}"/>
  </bookViews>
  <sheets>
    <sheet name="DATA" sheetId="2" r:id="rId1"/>
    <sheet name="BP21" sheetId="3" state="hidden" r:id="rId2"/>
    <sheet name="REF" sheetId="1"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 i="2" l="1"/>
  <c r="I6" i="2"/>
  <c r="I7" i="2"/>
  <c r="I8" i="2"/>
  <c r="I9" i="2"/>
  <c r="I10" i="2"/>
  <c r="I11" i="2"/>
  <c r="I12" i="2"/>
  <c r="I13" i="2"/>
  <c r="I14" i="2"/>
  <c r="I15" i="2"/>
  <c r="I16" i="2"/>
  <c r="I17" i="2"/>
  <c r="I18" i="2"/>
  <c r="I19" i="2"/>
  <c r="I20" i="2"/>
  <c r="I21" i="2"/>
  <c r="I22" i="2"/>
  <c r="I23" i="2"/>
  <c r="I24" i="2"/>
  <c r="I25" i="2"/>
  <c r="I26" i="2"/>
  <c r="I27" i="2"/>
  <c r="I28" i="2"/>
  <c r="I29" i="2"/>
  <c r="I30" i="2"/>
  <c r="I31" i="2"/>
  <c r="I32" i="2"/>
  <c r="I33" i="2"/>
  <c r="I34" i="2"/>
  <c r="I35" i="2"/>
  <c r="I36" i="2"/>
  <c r="I37" i="2"/>
  <c r="I38" i="2"/>
  <c r="I39" i="2"/>
  <c r="I40" i="2"/>
  <c r="I41" i="2"/>
  <c r="I42" i="2"/>
  <c r="I43" i="2"/>
  <c r="I44" i="2"/>
  <c r="I45" i="2"/>
  <c r="I46" i="2"/>
  <c r="I47" i="2"/>
  <c r="I48" i="2"/>
  <c r="I49" i="2"/>
  <c r="I50" i="2"/>
  <c r="I4" i="2"/>
  <c r="L19" i="2"/>
  <c r="L17" i="2"/>
  <c r="L18" i="2"/>
  <c r="L20" i="2"/>
  <c r="L21" i="2"/>
  <c r="L22" i="2"/>
  <c r="L23" i="2"/>
  <c r="L24" i="2"/>
  <c r="L25" i="2"/>
  <c r="L26" i="2"/>
  <c r="L27" i="2"/>
  <c r="L28" i="2"/>
  <c r="L29" i="2"/>
  <c r="L30" i="2"/>
  <c r="L31" i="2"/>
  <c r="L32" i="2"/>
  <c r="L33" i="2"/>
  <c r="L34" i="2"/>
  <c r="L35" i="2"/>
  <c r="L36" i="2"/>
  <c r="L37" i="2"/>
  <c r="L38" i="2"/>
  <c r="L39" i="2"/>
  <c r="L40" i="2"/>
  <c r="L41" i="2"/>
  <c r="L42" i="2"/>
  <c r="L43" i="2"/>
  <c r="L44" i="2"/>
  <c r="L45" i="2"/>
  <c r="L46" i="2"/>
  <c r="L47" i="2"/>
  <c r="L48" i="2"/>
  <c r="L49" i="2"/>
  <c r="L50" i="2"/>
  <c r="K17" i="2"/>
  <c r="K18" i="2"/>
  <c r="K19" i="2"/>
  <c r="K20" i="2"/>
  <c r="K21" i="2"/>
  <c r="K22" i="2"/>
  <c r="K23" i="2"/>
  <c r="K24" i="2"/>
  <c r="K25" i="2"/>
  <c r="K26" i="2"/>
  <c r="K27" i="2"/>
  <c r="K28" i="2"/>
  <c r="K29" i="2"/>
  <c r="K30" i="2"/>
  <c r="K31" i="2"/>
  <c r="K32" i="2"/>
  <c r="K33" i="2"/>
  <c r="K34" i="2"/>
  <c r="K35" i="2"/>
  <c r="K36" i="2"/>
  <c r="K37" i="2"/>
  <c r="K38" i="2"/>
  <c r="K39" i="2"/>
  <c r="K40" i="2"/>
  <c r="K41" i="2"/>
  <c r="K42" i="2"/>
  <c r="K43" i="2"/>
  <c r="K44" i="2"/>
  <c r="K45" i="2"/>
  <c r="K46" i="2"/>
  <c r="K47" i="2"/>
  <c r="K48" i="2"/>
  <c r="K49" i="2"/>
  <c r="K50" i="2"/>
  <c r="K4" i="2"/>
  <c r="R5" i="2"/>
  <c r="R6" i="2"/>
  <c r="R7" i="2"/>
  <c r="R8" i="2"/>
  <c r="R9" i="2"/>
  <c r="R10" i="2"/>
  <c r="R11" i="2"/>
  <c r="R12" i="2"/>
  <c r="R13" i="2"/>
  <c r="R14" i="2"/>
  <c r="R15" i="2"/>
  <c r="R16" i="2"/>
  <c r="R4" i="2"/>
  <c r="S10" i="2"/>
  <c r="L10" i="2" s="1"/>
  <c r="T10" i="2"/>
  <c r="U10" i="2"/>
  <c r="V10" i="2"/>
  <c r="W10" i="2"/>
  <c r="X10" i="2"/>
  <c r="Y10" i="2"/>
  <c r="Z10" i="2"/>
  <c r="S11" i="2"/>
  <c r="L11" i="2" s="1"/>
  <c r="T11" i="2"/>
  <c r="U11" i="2"/>
  <c r="V11" i="2"/>
  <c r="W11" i="2"/>
  <c r="X11" i="2"/>
  <c r="Y11" i="2"/>
  <c r="Z11" i="2"/>
  <c r="S12" i="2"/>
  <c r="L12" i="2" s="1"/>
  <c r="T12" i="2"/>
  <c r="U12" i="2"/>
  <c r="V12" i="2"/>
  <c r="W12" i="2"/>
  <c r="X12" i="2"/>
  <c r="Y12" i="2"/>
  <c r="Z12" i="2"/>
  <c r="S13" i="2"/>
  <c r="L13" i="2" s="1"/>
  <c r="T13" i="2"/>
  <c r="U13" i="2"/>
  <c r="V13" i="2"/>
  <c r="W13" i="2"/>
  <c r="X13" i="2"/>
  <c r="Y13" i="2"/>
  <c r="Z13" i="2"/>
  <c r="S14" i="2"/>
  <c r="L14" i="2" s="1"/>
  <c r="T14" i="2"/>
  <c r="U14" i="2"/>
  <c r="V14" i="2"/>
  <c r="W14" i="2"/>
  <c r="X14" i="2"/>
  <c r="Y14" i="2"/>
  <c r="Z14" i="2"/>
  <c r="S15" i="2"/>
  <c r="L15" i="2" s="1"/>
  <c r="T15" i="2"/>
  <c r="U15" i="2"/>
  <c r="V15" i="2"/>
  <c r="W15" i="2"/>
  <c r="X15" i="2"/>
  <c r="Y15" i="2"/>
  <c r="Z15" i="2"/>
  <c r="S16" i="2"/>
  <c r="L16" i="2" s="1"/>
  <c r="T16" i="2"/>
  <c r="U16" i="2"/>
  <c r="V16" i="2"/>
  <c r="W16" i="2"/>
  <c r="X16" i="2"/>
  <c r="Y16" i="2"/>
  <c r="Z16" i="2"/>
  <c r="K16" i="2"/>
  <c r="K15" i="2"/>
  <c r="K14" i="2"/>
  <c r="K13" i="2"/>
  <c r="K12" i="2"/>
  <c r="K11" i="2"/>
  <c r="K10" i="2"/>
  <c r="K5" i="2"/>
  <c r="K6" i="2"/>
  <c r="K7" i="2"/>
  <c r="K8" i="2"/>
  <c r="K9" i="2"/>
  <c r="Z9" i="2" l="1"/>
  <c r="Y9" i="2"/>
  <c r="X9" i="2"/>
  <c r="W9" i="2"/>
  <c r="V9" i="2"/>
  <c r="U9" i="2"/>
  <c r="T9" i="2"/>
  <c r="S9" i="2"/>
  <c r="L9" i="2" s="1"/>
  <c r="Z8" i="2"/>
  <c r="Y8" i="2"/>
  <c r="X8" i="2"/>
  <c r="W8" i="2"/>
  <c r="V8" i="2"/>
  <c r="U8" i="2"/>
  <c r="T8" i="2"/>
  <c r="S8" i="2"/>
  <c r="Z7" i="2"/>
  <c r="Y7" i="2"/>
  <c r="X7" i="2"/>
  <c r="W7" i="2"/>
  <c r="V7" i="2"/>
  <c r="U7" i="2"/>
  <c r="T7" i="2"/>
  <c r="S7" i="2"/>
  <c r="Z6" i="2"/>
  <c r="Y6" i="2"/>
  <c r="X6" i="2"/>
  <c r="W6" i="2"/>
  <c r="V6" i="2"/>
  <c r="U6" i="2"/>
  <c r="T6" i="2"/>
  <c r="S6" i="2"/>
  <c r="Z5" i="2"/>
  <c r="Y5" i="2"/>
  <c r="X5" i="2"/>
  <c r="W5" i="2"/>
  <c r="V5" i="2"/>
  <c r="U5" i="2"/>
  <c r="T5" i="2"/>
  <c r="S5" i="2"/>
  <c r="S4" i="2"/>
  <c r="Z4" i="2"/>
  <c r="Y4" i="2"/>
  <c r="L5" i="2" l="1"/>
  <c r="L6" i="2"/>
  <c r="L7" i="2"/>
  <c r="L8" i="2"/>
  <c r="X4" i="2"/>
  <c r="W4" i="2"/>
  <c r="L4" i="2" s="1"/>
  <c r="V4" i="2"/>
  <c r="U4" i="2"/>
  <c r="T4" i="2"/>
</calcChain>
</file>

<file path=xl/sharedStrings.xml><?xml version="1.0" encoding="utf-8"?>
<sst xmlns="http://schemas.openxmlformats.org/spreadsheetml/2006/main" count="335" uniqueCount="210">
  <si>
    <t>21-100-35</t>
  </si>
  <si>
    <t>21-100-10</t>
  </si>
  <si>
    <t>21-100-27</t>
  </si>
  <si>
    <t>21-100-07</t>
  </si>
  <si>
    <t>21-100-18</t>
  </si>
  <si>
    <t>21-100-19</t>
  </si>
  <si>
    <t>21-100-20</t>
  </si>
  <si>
    <t>21-100-21</t>
  </si>
  <si>
    <t>21-100-22</t>
  </si>
  <si>
    <t>21-100-23</t>
  </si>
  <si>
    <t>21-100-06</t>
  </si>
  <si>
    <t>21-100-05</t>
  </si>
  <si>
    <t>21-100-04</t>
  </si>
  <si>
    <t>21-100-30</t>
  </si>
  <si>
    <t>21-100-31</t>
  </si>
  <si>
    <t>21-100-12</t>
  </si>
  <si>
    <t>21-100-36</t>
  </si>
  <si>
    <t>21-100-14</t>
  </si>
  <si>
    <t>21-100-15</t>
  </si>
  <si>
    <t>21-100-16</t>
  </si>
  <si>
    <t>21-100-17</t>
  </si>
  <si>
    <t>21-100-25</t>
  </si>
  <si>
    <t>21-100-33</t>
  </si>
  <si>
    <t>21-100-34</t>
  </si>
  <si>
    <t>21-100-24</t>
  </si>
  <si>
    <t>21-100-29</t>
  </si>
  <si>
    <t>21-402-04</t>
  </si>
  <si>
    <t>21-402-02</t>
  </si>
  <si>
    <t>21-402-03</t>
  </si>
  <si>
    <t>21-401-01</t>
  </si>
  <si>
    <t>21-401-02</t>
  </si>
  <si>
    <t>Imbalan kepada Tenaga Ahli (Pengacara, Akuntan, Arsitek, Dokter, Konsultan, Notaris, Pejabat Pembuat Akte Tanah, Penilai, Aktuaris)</t>
  </si>
  <si>
    <t>Imbalan kepada Penasihat, Pengajar, Pelatih, Penceramah, Penyuluh, dan Moderator</t>
  </si>
  <si>
    <t>Imbalan kepada Pengarang, Peneliti, Penerjemah</t>
  </si>
  <si>
    <t>Imbalan kepada Agen Iklan</t>
  </si>
  <si>
    <t>Imbalan kepada Pengawas atau Pengelola Proyek</t>
  </si>
  <si>
    <t>Imbalan kepada Pembawa Pesanan atau yang Menemukan Langganan atau yang Menjadi Perantara</t>
  </si>
  <si>
    <t>Imbalan kepada Petugas Penjaja Barang Dagangan</t>
  </si>
  <si>
    <t>Honor atau Imbalan Lain yang Dibebankan kepada APBN atau APBD yang Diterima oleh PNS Golongan I dan Golongan II, Anggota TNI dan Anggota POLRI Golongan Pangkat Tamtama dan Bintara, dan Pensiunannya</t>
  </si>
  <si>
    <t>Honor atau Imbalan Lain yang Dibebankan kepada APBN atau APBD yang Diterima oleh Pejabat Negara, PNS Golongan IV, Anggota TNI dan Anggota POLRI Golongan Pangkat Perwira Menengah dan Perwira Tinggi, dan Pensiunannya</t>
  </si>
  <si>
    <t>Uang Pesangon yang Dibayarkan Sekaligus</t>
  </si>
  <si>
    <t>Kode Objek Pajak</t>
  </si>
  <si>
    <t>Nama Objek Pajak</t>
  </si>
  <si>
    <t>Kode Fasilitas</t>
  </si>
  <si>
    <t>Nama Fasilitas</t>
  </si>
  <si>
    <t>N/A</t>
  </si>
  <si>
    <t>Tanpa Fasilitas</t>
  </si>
  <si>
    <t>DTP</t>
  </si>
  <si>
    <t>PPh Ditanggung Pemerintah (DTP)</t>
  </si>
  <si>
    <t>ETC</t>
  </si>
  <si>
    <t>Fasilitas Lainnya</t>
  </si>
  <si>
    <t>Kode Dokumen</t>
  </si>
  <si>
    <t>Nama Dokumen Referensi</t>
  </si>
  <si>
    <t>TaxInvoice</t>
  </si>
  <si>
    <t>CommercialInvoice</t>
  </si>
  <si>
    <t>Contract</t>
  </si>
  <si>
    <t>PaymentProof</t>
  </si>
  <si>
    <t>StatementLetter</t>
  </si>
  <si>
    <t>TaxExAr21</t>
  </si>
  <si>
    <t>NPWP Pemotong</t>
  </si>
  <si>
    <t>Masa Pajak</t>
  </si>
  <si>
    <t>Tahun Pajak</t>
  </si>
  <si>
    <t>NPWP</t>
  </si>
  <si>
    <t>ID TKU Penerima Penghasilan</t>
  </si>
  <si>
    <t>Fasilitas</t>
  </si>
  <si>
    <t>Tarif</t>
  </si>
  <si>
    <t>Jenis Dok. Referensi</t>
  </si>
  <si>
    <t>Nomor Dok. Referensi</t>
  </si>
  <si>
    <t>Tanggal Dok. Referensi</t>
  </si>
  <si>
    <t>ID TKU Pemotong</t>
  </si>
  <si>
    <t>Tanggal Pemotongan</t>
  </si>
  <si>
    <t>Surat Keterangan Bebas (SKB) Pemotongan PPh Pasal 21</t>
  </si>
  <si>
    <t>Penghasilan</t>
  </si>
  <si>
    <t>Deemed</t>
  </si>
  <si>
    <t>Status PTKP</t>
  </si>
  <si>
    <t>TK/0</t>
  </si>
  <si>
    <t>TK/1</t>
  </si>
  <si>
    <t>TK/2</t>
  </si>
  <si>
    <t>TK/3</t>
  </si>
  <si>
    <t>K/0</t>
  </si>
  <si>
    <t>K/1</t>
  </si>
  <si>
    <t>K/2</t>
  </si>
  <si>
    <t>K/3</t>
  </si>
  <si>
    <t>Kolom pada excel</t>
  </si>
  <si>
    <t>Kolom pada xml</t>
  </si>
  <si>
    <t>Petunjuk pengisian</t>
  </si>
  <si>
    <t>Contoh pengisian</t>
  </si>
  <si>
    <t>Keterangan tambahan</t>
  </si>
  <si>
    <t>TIN</t>
  </si>
  <si>
    <t>Diisi dengan NPWP pemotong</t>
  </si>
  <si>
    <t>1234567890123456</t>
  </si>
  <si>
    <t>TaxPeriodMonth</t>
  </si>
  <si>
    <t>Diisi dengan masa pajak pemotongan</t>
  </si>
  <si>
    <t>1</t>
  </si>
  <si>
    <t>TaxPeriodYear</t>
  </si>
  <si>
    <t>2025</t>
  </si>
  <si>
    <t>CounterpartTin</t>
  </si>
  <si>
    <t>Diisi dengan NIK penerima penghasilan</t>
  </si>
  <si>
    <t>0987654321098765</t>
  </si>
  <si>
    <t>IDPlaceOfBusinessActivityOfIncomeRecipient</t>
  </si>
  <si>
    <t>Diisi dengan ID TKU penerima penghasilan</t>
  </si>
  <si>
    <t>0987654321098765432109</t>
  </si>
  <si>
    <t>StatusTaxExemption</t>
  </si>
  <si>
    <t>Diisi dengan status PTKP penerima penghasilan</t>
  </si>
  <si>
    <t>TaxCertificate</t>
  </si>
  <si>
    <t>Diisi dengan fasilitas perpajakan yang digunakan</t>
  </si>
  <si>
    <t>TaxObjectCode</t>
  </si>
  <si>
    <t>Diisi dengan kode objek pajak</t>
  </si>
  <si>
    <t>21-100-03</t>
  </si>
  <si>
    <t>Gross</t>
  </si>
  <si>
    <t>Diisi dengan penghasilan bruto</t>
  </si>
  <si>
    <t>Diisi dengan norma penghasilan bruto</t>
  </si>
  <si>
    <t>Rate</t>
  </si>
  <si>
    <t>Diisi dengan tarif yang sesuai dengan referensi kode objek pajak</t>
  </si>
  <si>
    <t>Jika tarif menggunakan koma, di export ke xml, excel secara otomatis akan merubah menjadi format desimal menggunakan titik</t>
  </si>
  <si>
    <t>Document</t>
  </si>
  <si>
    <t>Diisi dengan jenis dokumen yang menjadi dasar pemotongan</t>
  </si>
  <si>
    <t>DocumentNumber</t>
  </si>
  <si>
    <t>Diisi dengan nomor dokumen dasar pemotongan</t>
  </si>
  <si>
    <t>0100012292489165</t>
  </si>
  <si>
    <t>DocumentDate</t>
  </si>
  <si>
    <t>Diisi dengan tanggal dokumen dasar pemotongan</t>
  </si>
  <si>
    <t>Saat di export ke xml, excel secara otomatis akan merubah menjadi format YYYY-MM-DD</t>
  </si>
  <si>
    <t>IDPlaceOfBusinessActivity</t>
  </si>
  <si>
    <t>Diisi dengan ID TKU pemotong</t>
  </si>
  <si>
    <t>1234567890123456789012</t>
  </si>
  <si>
    <t>WithholdingDate</t>
  </si>
  <si>
    <t>Diisi dengan tanggal pemotongan</t>
  </si>
  <si>
    <t>Validasi</t>
  </si>
  <si>
    <t>NPWP Pemotong harus sama dengan NPWP login</t>
  </si>
  <si>
    <t>NPWP/NIK wajib valid</t>
  </si>
  <si>
    <t>Jika menggunakan fasilitas perpajakan lainnya, tarif dapat diisi tidak sesuai dengan referensi kode objek pajak</t>
  </si>
  <si>
    <t>Jika Document = TaxInvoice, maka document number wajib nomor faktur pajak yang valid</t>
  </si>
  <si>
    <t>Jika Document = TaxInvoice, maka document date wajib sesuai dengan tanggal faktur pajak</t>
  </si>
  <si>
    <t>Tanggal pemotongan tidak boleh lebih rendah dari masa/tahun pajak bukti potong</t>
  </si>
  <si>
    <t>Announcement</t>
  </si>
  <si>
    <t>Pengumuman</t>
  </si>
  <si>
    <t>Surat Tagihan</t>
  </si>
  <si>
    <t>Kontrak</t>
  </si>
  <si>
    <t>CurrentAccount</t>
  </si>
  <si>
    <t>Jasa Giro</t>
  </si>
  <si>
    <t>Decree</t>
  </si>
  <si>
    <t>DeedOfEngagement</t>
  </si>
  <si>
    <t>Akta Perjanjian</t>
  </si>
  <si>
    <t>DeedOfGeneral</t>
  </si>
  <si>
    <t>Akta RUPS</t>
  </si>
  <si>
    <t>Other</t>
  </si>
  <si>
    <t>Lainnya</t>
  </si>
  <si>
    <t>OtherFacilityDoc</t>
  </si>
  <si>
    <t>Dokumen Fasilitas Lainnya</t>
  </si>
  <si>
    <t>Bukti Pembayaran</t>
  </si>
  <si>
    <t>Surat Pernyataan</t>
  </si>
  <si>
    <t>Faktur Pajak</t>
  </si>
  <si>
    <t>TaxRegulationDoc</t>
  </si>
  <si>
    <t>Dokumen Perpajakan</t>
  </si>
  <si>
    <t>TradeConfirmation</t>
  </si>
  <si>
    <t>Trade Confirmation</t>
  </si>
  <si>
    <t>Jika menggunakan fasilitas perpajakan lainnya, norma dapat diisi tidak sesuai dengan referensi kode objek pajak</t>
  </si>
  <si>
    <t>TER A</t>
  </si>
  <si>
    <t>TER B</t>
  </si>
  <si>
    <t>TER C</t>
  </si>
  <si>
    <t>PS17</t>
  </si>
  <si>
    <t>21-100-37</t>
  </si>
  <si>
    <t>Penghasilan yang Diterima atau Diperoleh Pegawai Tetap di Daerah Tertentu yang Tidak Memenuhi Persyaratan Fasilitas</t>
  </si>
  <si>
    <t>Upah Pegawai Tidak Tetap yang Dibayarkan secara Bulanan</t>
  </si>
  <si>
    <t>Honorarium atau Imbalan kepada Anggota Dewan Komisaris atau Dewan Pengawas yang Menerima Imbalan secara Tidak Teratur</t>
  </si>
  <si>
    <t>Upah Pegawai Tidak Tetap yang Dibayarkan secara Bulanan yang Mendapat Fasilitas di Daerah Tertentu</t>
  </si>
  <si>
    <t>Imbalan kepada Pemberi Jasa dalam Segala Bidang</t>
  </si>
  <si>
    <t>Imbalan kepada Agen Asuransi</t>
  </si>
  <si>
    <t>Imbalan kepada Distributor Perusahaan Pemasaran Berjenjang atau Penjualan Langsung dan Kegiatan Sejenis Lainnya</t>
  </si>
  <si>
    <t>Upah Pegawai Tidak Tetap yang Dibayarkan secara Harian, Mingguan, Satuan dan Borongan dengan Penghasilan Bruto lebih dari Rp2.500.000 Sehari</t>
  </si>
  <si>
    <t>Upah Pegawai Tidak Tetap yang Dibayarkan secara Harian, Mingguan, Satuan dan Borongan dengan Penghasilan Bruto lebih dari Rp2.500.000 Sehari yang Mendapat Fasilitas di Daerah Tertentu</t>
  </si>
  <si>
    <t>Uang Manfaat Pensiun atau Penghasilan Sejenisnya yang diambil sebagian oleh Peserta Program Pensiun yang Masih Berstatus sebagai Pegawai</t>
  </si>
  <si>
    <t>Imbalan  kepada Peserta Perlombaan dalam Segala Bidang, antara lain Perlombaan Olah Raga, Seni, Ketangkasan, Ilmu Pengetahuan, Teknologi, dan Perlombaan Lainnya</t>
  </si>
  <si>
    <t>Imbalan kepada Peserta Rapat, Konferensi, Sidang, Pertemuan, Kunjungan Kerja, Seminar, Lokakarya, atau Pertunjukan, atau Kegiatan Tertentu Lainnya</t>
  </si>
  <si>
    <t>Imbalan kepada Peserta atau Anggota dalam Suatu Kepanitiaan sebagai Penyelenggara Kegiatan Tertentu</t>
  </si>
  <si>
    <t>Imbalan kepada Peserta Pendidikan, Pelatihan, dan Magang</t>
  </si>
  <si>
    <t>Imbalan kepada Peserta Kegiatan Lainnya</t>
  </si>
  <si>
    <t>Penghasilan berupa Uang Pesangon, Uang Manfaat Pensiun, Tunjangan Hari Tua, atau Jaminan Hari Tua yang Terutang atau Dibayarkan pada Tahun Ketiga dan Tahun-Tahun Berikutnya</t>
  </si>
  <si>
    <t>Imbalan kepada Pemain Musik, Pembawa Acara, Penyanyi, Pelawak, Bintang Film, Bintang Sinetron, Bintang Iklan, Sutradara, Kru Film, Foto Model, Peragawan/Peragawati, Pemain Drama, Penari, Pemahat, Pelukis, Pembuat/Pencipta Konten pada Media yang Dibagikan secara Daring (Influencer, Selebgram, Blogger, Vlogger, dan Sejenis Lainnya), dan Seniman Lainnya</t>
  </si>
  <si>
    <t>Imbalan yang Diterima oleh Olahragawan</t>
  </si>
  <si>
    <t>Upah Pegawai Tidak Tetap yang Dibayarkan secara Harian, Mingguan, Satuan dan Borongan dengan Penghasilan Bruto sampai dengan Rp2.500.000 Sehari</t>
  </si>
  <si>
    <t>Upah Pegawai Tidak Tetap yang Dibayarkan secara Harian, Mingguan, Satuan dan Borongan dengan Penghasilan Bruto sampai dengan Rp2.500.000 Sehari yang Mendapat Fasilitas di Daerah Tertentu</t>
  </si>
  <si>
    <t>Honor atau Imbalan Lain yang Dibebankan kepada APBN atau APBD yang Diterima oleh PNS Golongan III, Anggota TNI dan Anggota POLRI Golongan Pangkat Perwira Pertama, dan Pensiunannya</t>
  </si>
  <si>
    <t>Uang Manfaat Pensiun, Tunjangan Hari Tua, atau Jaminan Hari Tua yang Dibayarkan Sekaligus</t>
  </si>
  <si>
    <t>TER</t>
  </si>
  <si>
    <t>HARIAN</t>
  </si>
  <si>
    <t>PESANGON</t>
  </si>
  <si>
    <t>PENSIUN</t>
  </si>
  <si>
    <t>0410414049526000</t>
  </si>
  <si>
    <t>3501042702030002</t>
  </si>
  <si>
    <t>3373020609030002</t>
  </si>
  <si>
    <t>3372025210030001</t>
  </si>
  <si>
    <t>3512130103040002</t>
  </si>
  <si>
    <t>3311041608030006</t>
  </si>
  <si>
    <t>3313101101030001</t>
  </si>
  <si>
    <t>3313065308030003</t>
  </si>
  <si>
    <t>3310221405040002</t>
  </si>
  <si>
    <t>3375025204040001</t>
  </si>
  <si>
    <t>0410414049526000000000</t>
  </si>
  <si>
    <t>NIK</t>
  </si>
  <si>
    <t>KOSONGI</t>
  </si>
  <si>
    <t>MOHON MELIHAT KOLOM REF</t>
  </si>
  <si>
    <t>BRUTO</t>
  </si>
  <si>
    <t>ABAIKAN</t>
  </si>
  <si>
    <t>TANGGAL SPJ</t>
  </si>
  <si>
    <t xml:space="preserve">UNIT PEMOHON </t>
  </si>
  <si>
    <t>PAJAK</t>
  </si>
  <si>
    <t>NIK PENERIMA</t>
  </si>
  <si>
    <t>OTOMATIS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</si>
</sst>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 x14ac:knownFonts="1">
    <font>
      <sz val="11"/>
      <color theme="1"/>
      <name val="Calibri"/>
      <family val="2"/>
      <scheme val="minor"/>
    </font>
    <font>
      <sz val="11"/>
      <color theme="1"/>
      <name val="Calibri"/>
      <family val="2"/>
      <charset val="1"/>
      <scheme val="minor"/>
    </font>
    <font>
      <b/>
      <sz val="11"/>
      <color theme="1"/>
      <name val="Calibri"/>
      <family val="2"/>
      <scheme val="minor"/>
    </font>
    <font>
      <sz val="11"/>
      <color theme="1"/>
      <name val="Calibri"/>
      <family val="2"/>
      <charset val="1"/>
      <scheme val="minor"/>
    </font>
    <font>
      <sz val="11"/>
      <color theme="1"/>
      <name val="Calibri"/>
      <family val="2"/>
      <scheme val="minor"/>
    </font>
    <font>
      <sz val="8"/>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0" fontId="3" fillId="0" borderId="0"/>
    <xf numFmtId="43" fontId="4" fillId="0" borderId="0" applyFont="0" applyFill="0" applyBorder="0" applyAlignment="0" applyProtection="0"/>
  </cellStyleXfs>
  <cellXfs count="16">
    <xf numFmtId="0" fontId="0" fillId="0" borderId="0" xfId="0"/>
    <xf numFmtId="0" fontId="0" fillId="0" borderId="0" xfId="0" quotePrefix="1"/>
    <xf numFmtId="49" fontId="0" fillId="0" borderId="0" xfId="0" quotePrefix="1" applyNumberFormat="1"/>
    <xf numFmtId="49" fontId="0" fillId="0" borderId="0" xfId="0" applyNumberFormat="1"/>
    <xf numFmtId="14" fontId="0" fillId="0" borderId="0" xfId="0" applyNumberFormat="1"/>
    <xf numFmtId="0" fontId="2" fillId="0" borderId="0" xfId="1" applyFont="1"/>
    <xf numFmtId="0" fontId="3" fillId="0" borderId="0" xfId="1"/>
    <xf numFmtId="0" fontId="3" fillId="0" borderId="0" xfId="1" quotePrefix="1" applyAlignment="1">
      <alignment horizontal="right"/>
    </xf>
    <xf numFmtId="0" fontId="3" fillId="0" borderId="0" xfId="1" applyAlignment="1">
      <alignment horizontal="right"/>
    </xf>
    <xf numFmtId="14" fontId="3" fillId="0" borderId="0" xfId="1" quotePrefix="1" applyNumberFormat="1" applyAlignment="1">
      <alignment horizontal="right"/>
    </xf>
    <xf numFmtId="0" fontId="1" fillId="0" borderId="0" xfId="1" quotePrefix="1" applyFont="1" applyAlignment="1">
      <alignment horizontal="left"/>
    </xf>
    <xf numFmtId="14" fontId="1" fillId="0" borderId="0" xfId="1" quotePrefix="1" applyNumberFormat="1" applyFont="1" applyAlignment="1">
      <alignment horizontal="left"/>
    </xf>
    <xf numFmtId="0" fontId="0" fillId="0" borderId="0" xfId="2" applyNumberFormat="1" applyFont="1"/>
    <xf numFmtId="0" fontId="0" fillId="0" borderId="0" xfId="0" applyAlignment="1">
      <alignment horizontal="center"/>
    </xf>
    <xf numFmtId="0" fontId="0" fillId="0" borderId="0" xfId="0" applyNumberFormat="1"/>
    <xf numFmtId="0" fontId="6" fillId="0" borderId="0" xfId="0" applyFont="1"/>
  </cellXfs>
  <cellStyles count="3">
    <cellStyle name="Comma" xfId="2" builtinId="3"/>
    <cellStyle name="Normal" xfId="0" builtinId="0"/>
    <cellStyle name="Normal 2" xfId="1" xr:uid="{00000000-0005-0000-0000-000001000000}"/>
  </cellStyles>
  <dxfs count="10">
    <dxf>
      <numFmt numFmtId="0" formatCode="General"/>
    </dxf>
    <dxf>
      <numFmt numFmtId="30" formatCode="@"/>
    </dxf>
    <dxf>
      <numFmt numFmtId="19" formatCode="dd/mm/yyyy"/>
    </dxf>
    <dxf>
      <numFmt numFmtId="30" formatCode="@"/>
    </dxf>
    <dxf>
      <numFmt numFmtId="30" formatCode="@"/>
    </dxf>
    <dxf>
      <numFmt numFmtId="0" formatCode="General"/>
    </dxf>
    <dxf>
      <numFmt numFmtId="30" formatCode="@"/>
    </dxf>
    <dxf>
      <numFmt numFmtId="30" formatCode="@"/>
    </dxf>
    <dxf>
      <numFmt numFmtId="30" formatCode="@"/>
    </dxf>
    <dxf>
      <numFmt numFmtId="30" formatCode="@"/>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
  <Schema ID="Schema1">
    <xsd:schema xmlns:xsd="http://www.w3.org/2001/XMLSchema" xmlns="" id="BP21" elementFormDefault="qualified" attributeFormDefault="unqualified">
      <xsd:simpleType name="TinType">
        <xsd:restriction base="xsd:string">
          <xsd:pattern value="[0-9]{15,16}"/>
        </xsd:restriction>
      </xsd:simpleType>
      <xsd:simpleType name="NonEmptyStringType">
        <xsd:restriction base="xsd:string">
          <xsd:minLength value="1"/>
        </xsd:restriction>
      </xsd:simpleType>
      <xsd:simpleType name="TaxBaseRateType">
        <xsd:restriction base="xsd:decimal">
          <xsd:minExclusive value="0"/>
        </xsd:restriction>
      </xsd:simpleType>
      <xsd:simpleType name="TaxType">
        <xsd:restriction base="xsd:decimal">
          <xsd:minInclusive value="0"/>
        </xsd:restriction>
      </xsd:simpleType>
      <xsd:simpleType name="TaxCertificateType" final="restriction">
        <xsd:restriction base="xsd:string">
          <xsd:enumeration value="N/A"/>
          <xsd:enumeration value="TaxExAr21"/>
          <xsd:enumeration value="DTP"/>
          <xsd:enumeration value="ETC"/>
        </xsd:restriction>
      </xsd:simpleType>
      <xsd:simpleType name="DocType" final="restriction">
        <xsd:restriction base="xsd:string">
          <xsd:enumeration value="TaxInvoice"/>
          <xsd:enumeration value="CommercialInvoice"/>
          <xsd:enumeration value="Announchment"/>
          <xsd:enumeration value="Contract"/>
          <xsd:enumeration value="PaymentProof"/>
          <xsd:enumeration value="DeedofEngangement"/>
          <xsd:enumeration value="DeedofGeneralMeetingStakeholder"/>
          <xsd:enumeration value="StatementLetter"/>
          <xsd:enumeration value="BankAccountNumber"/>
        </xsd:restriction>
      </xsd:simpleType>
      <xsd:element name="Bp21Bulk" type="Bp21BulkType"/>
      <xsd:complexType name="Bp21BulkType">
        <xsd:sequence>
          <xsd:element name="TIN" type="TinType" maxOccurs="1" minOccurs="1"/>
          <xsd:element name="ListOfBp21" minOccurs="1" maxOccurs="1" type="ListOfBp21Type"/>
        </xsd:sequence>
      </xsd:complexType>
      <xsd:complexType name="ListOfBp21Type">
        <xsd:sequence>
          <xsd:element name="Bp21" type="Bp21Type" maxOccurs="unbounded" minOccurs="1"/>
        </xsd:sequence>
      </xsd:complexType>
      <xsd:simpleType name="PtkpType" final="restriction">
        <xsd:restriction base="xsd:string">
          <xsd:enumeration value="TK/0"/>
          <xsd:enumeration value="TK/1"/>
          <xsd:enumeration value="TK/2"/>
          <xsd:enumeration value="TK/3"/>
          <xsd:enumeration value="K/0"/>
          <xsd:enumeration value="K/1"/>
          <xsd:enumeration value="K/2"/>
          <xsd:enumeration value="K/3"/>
        </xsd:restriction>
      </xsd:simpleType>
      <xsd:complexType name="Bp21Type">
        <xsd:sequence>
          <xsd:element name="TaxPeriodMonth" type="xsd:integer" nillable="false"/>
          <xsd:element name="TaxPeriodYear" type="xsd:integer" nillable="false"/>
          <xsd:element name="CounterpartTin" type="xsd:string" nillable="false"/>
          <xsd:element name="IDPlaceOfBusinessActivityOfIncomeRecipient" type="xsd:string" nillable="false"/>
          <xsd:element name="StatusTaxExemption" type="PtkpType"/>
          <xsd:element name="TaxCertificate" type="TaxCertificateType"/>
          <xsd:element name="TaxObjectCode" type="NonEmptyStringType"/>
          <xsd:element name="Gross" type="TaxBaseRateType"/>
          <xsd:element name="Deemed" type="TaxType"/>
          <xsd:element name="Rate" type="TaxType"/>
          <xsd:element name="Document" type="DocType"/>
          <xsd:element name="DocumentNumber" type="NonEmptyStringType"/>
          <xsd:element name="DocumentDate" type="xsd:date" nillable="true"/>
          <xsd:element name="IDPlaceOfBusinessActivity" type="NonEmptyStringType"/>
          <xsd:element name="WithholdingDate" type="xsd:date"/>
        </xsd:sequence>
      </xsd:complexType>
    </xsd:schema>
  </Schema>
  <Map ID="1" Name="Bp21Bulk_Map" RootElement="Bp21Bulk" SchemaID="Schema1" ShowImportExportValidationErrors="false" AutoFit="true" Append="false" PreserveSortAFLayout="true" PreserveFormat="true"/>
</MapInfo>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xmlMaps" Target="xmlMap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3:Q50" tableType="xml" totalsRowShown="0">
  <autoFilter ref="B3:Q50" xr:uid="{00000000-0009-0000-0100-000001000000}"/>
  <tableColumns count="16">
    <tableColumn id="1" xr3:uid="{00000000-0010-0000-0000-000001000000}" uniqueName="TaxPeriodMonth" name="Masa Pajak">
      <xmlColumnPr mapId="1" xpath="/Bp21Bulk/ListOfBp21/Bp21/TaxPeriodMonth" xmlDataType="integer"/>
    </tableColumn>
    <tableColumn id="2" xr3:uid="{00000000-0010-0000-0000-000002000000}" uniqueName="TaxPeriodYear" name="Tahun Pajak">
      <xmlColumnPr mapId="1" xpath="/Bp21Bulk/ListOfBp21/Bp21/TaxPeriodYear" xmlDataType="integer"/>
    </tableColumn>
    <tableColumn id="3" xr3:uid="{00000000-0010-0000-0000-000003000000}" uniqueName="CounterpartTin" name="NIK" dataDxfId="9">
      <xmlColumnPr mapId="1" xpath="/Bp21Bulk/ListOfBp21/Bp21/CounterpartTin" xmlDataType="string"/>
    </tableColumn>
    <tableColumn id="5" xr3:uid="{00000000-0010-0000-0000-000005000000}" uniqueName="IDPlaceOfBusinessActivityOfIncomeRecipient" name="ID TKU Penerima Penghasilan" dataDxfId="8">
      <xmlColumnPr mapId="1" xpath="/Bp21Bulk/ListOfBp21/Bp21/IDPlaceOfBusinessActivityOfIncomeRecipient" xmlDataType="string"/>
    </tableColumn>
    <tableColumn id="17" xr3:uid="{00000000-0010-0000-0000-000011000000}" uniqueName="StatusTaxExemption" name="Status PTKP" dataDxfId="7">
      <xmlColumnPr mapId="1" xpath="/Bp21Bulk/ListOfBp21/Bp21/StatusTaxExemption" xmlDataType="string"/>
    </tableColumn>
    <tableColumn id="6" xr3:uid="{00000000-0010-0000-0000-000006000000}" uniqueName="TaxCertificate" name="Fasilitas" dataDxfId="6">
      <xmlColumnPr mapId="1" xpath="/Bp21Bulk/ListOfBp21/Bp21/TaxCertificate" xmlDataType="string"/>
    </tableColumn>
    <tableColumn id="7" xr3:uid="{00000000-0010-0000-0000-000007000000}" uniqueName="TaxObjectCode" name="Kode Objek Pajak" dataDxfId="1">
      <xmlColumnPr mapId="1" xpath="/Bp21Bulk/ListOfBp21/Bp21/TaxObjectCode" xmlDataType="string"/>
    </tableColumn>
    <tableColumn id="14" xr3:uid="{924E9B24-2179-4316-B325-771A197249EC}" uniqueName="14" name="Nama Objek Pajak" dataDxfId="0">
      <calculatedColumnFormula>IF(Table1[[#This Row],[Kode Objek Pajak]]&lt;&gt;"",VLOOKUP(Table1[[#This Row],[Kode Objek Pajak]],REF!$A$1:$B$33,2,FALSE),"")</calculatedColumnFormula>
    </tableColumn>
    <tableColumn id="8" xr3:uid="{00000000-0010-0000-0000-000008000000}" uniqueName="Gross" name="Penghasilan">
      <xmlColumnPr mapId="1" xpath="/Bp21Bulk/ListOfBp21/Bp21/Gross" xmlDataType="decimal"/>
    </tableColumn>
    <tableColumn id="4" xr3:uid="{00000000-0010-0000-0000-000004000000}" uniqueName="Deemed" name="Deemed">
      <xmlColumnPr mapId="1" xpath="/Bp21Bulk/ListOfBp21/Bp21/Deemed" xmlDataType="decimal"/>
    </tableColumn>
    <tableColumn id="9" xr3:uid="{00000000-0010-0000-0000-000009000000}" uniqueName="Rate" name="Tarif" dataDxfId="5">
      <calculatedColumnFormula>IF(S4="TER",IF(OR(F4="TK/0",F4="TK/1",F4="K/0",F4="HB/0",F4="HB/1"),T4,IF(OR(F4="TK/2",F4="TK/3",F4="K/1",F4="K/2",F4="HB/2",F4="HB/3"),U4,V4)),IF(S4="PS17",W4,IF(S4="HARIAN",X4,IF(S4="PESANGON",Y4,IF(S4="PENSIUN",Z4,S4)))))</calculatedColumnFormula>
      <xmlColumnPr mapId="1" xpath="/Bp21Bulk/ListOfBp21/Bp21/Rate" xmlDataType="decimal"/>
    </tableColumn>
    <tableColumn id="10" xr3:uid="{00000000-0010-0000-0000-00000A000000}" uniqueName="Document" name="Jenis Dok. Referensi" dataDxfId="4">
      <xmlColumnPr mapId="1" xpath="/Bp21Bulk/ListOfBp21/Bp21/Document" xmlDataType="string"/>
    </tableColumn>
    <tableColumn id="11" xr3:uid="{00000000-0010-0000-0000-00000B000000}" uniqueName="DocumentNumber" name="Nomor Dok. Referensi">
      <xmlColumnPr mapId="1" xpath="/Bp21Bulk/ListOfBp21/Bp21/DocumentNumber" xmlDataType="string"/>
    </tableColumn>
    <tableColumn id="12" xr3:uid="{00000000-0010-0000-0000-00000C000000}" uniqueName="DocumentDate" name="Tanggal Dok. Referensi">
      <xmlColumnPr mapId="1" xpath="/Bp21Bulk/ListOfBp21/Bp21/DocumentDate" xmlDataType="date"/>
    </tableColumn>
    <tableColumn id="13" xr3:uid="{00000000-0010-0000-0000-00000D000000}" uniqueName="IDPlaceOfBusinessActivity" name="ID TKU Pemotong" dataDxfId="3">
      <xmlColumnPr mapId="1" xpath="/Bp21Bulk/ListOfBp21/Bp21/IDPlaceOfBusinessActivity" xmlDataType="string"/>
    </tableColumn>
    <tableColumn id="16" xr3:uid="{00000000-0010-0000-0000-000010000000}" uniqueName="WithholdingDate" name="Tanggal Pemotongan" dataDxfId="2">
      <xmlColumnPr mapId="1" xpath="/Bp21Bulk/ListOfBp21/Bp21/WithholdingDate" xmlDataType="date"/>
    </tableColumn>
  </tableColumns>
  <tableStyleInfo name="TableStyleMedium2" showFirstColumn="0" showLastColumn="0" showRowStripes="1" showColumnStripes="0"/>
</table>
</file>

<file path=xl/tables/tableSingleCells1.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2" xr6:uid="{00000000-000C-0000-FFFF-FFFF01000000}" r="C1" connectionId="0">
    <xmlCellPr id="1" xr6:uid="{00000000-0010-0000-0100-000001000000}" uniqueName="TIN">
      <xmlPr mapId="1" xpath="/Bp21Bulk/TIN" xmlDataType="string"/>
    </xmlCellPr>
  </singleXmlCell>
</singleXmlCel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tableSingleCells" Target="../tables/tableSingleCell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50"/>
  <sheetViews>
    <sheetView topLeftCell="G1" workbookViewId="0">
      <selection activeCell="I13" sqref="I13"/>
    </sheetView>
  </sheetViews>
  <sheetFormatPr defaultRowHeight="14.4" x14ac:dyDescent="0.3"/>
  <cols>
    <col min="2" max="3" width="11" customWidth="1"/>
    <col min="4" max="4" width="19.5546875" customWidth="1"/>
    <col min="5" max="5" width="29.88671875" bestFit="1" customWidth="1"/>
    <col min="6" max="6" width="13.5546875" bestFit="1" customWidth="1"/>
    <col min="7" max="7" width="11" customWidth="1"/>
    <col min="8" max="8" width="27.5546875" bestFit="1" customWidth="1"/>
    <col min="9" max="9" width="27.5546875" customWidth="1"/>
    <col min="10" max="10" width="14" bestFit="1" customWidth="1"/>
    <col min="11" max="12" width="11" customWidth="1"/>
    <col min="13" max="13" width="21.44140625" bestFit="1" customWidth="1"/>
    <col min="14" max="14" width="23.109375" bestFit="1" customWidth="1"/>
    <col min="15" max="15" width="12" customWidth="1"/>
    <col min="16" max="16" width="23.44140625" bestFit="1" customWidth="1"/>
    <col min="17" max="17" width="22" bestFit="1" customWidth="1"/>
    <col min="18" max="18" width="32.33203125" customWidth="1"/>
    <col min="20" max="20" width="10.5546875" bestFit="1" customWidth="1"/>
    <col min="24" max="24" width="9.109375" customWidth="1"/>
  </cols>
  <sheetData>
    <row r="1" spans="1:26" x14ac:dyDescent="0.3">
      <c r="A1" s="13" t="s">
        <v>59</v>
      </c>
      <c r="B1" s="13"/>
      <c r="C1" s="2" t="s">
        <v>189</v>
      </c>
    </row>
    <row r="2" spans="1:26" x14ac:dyDescent="0.3">
      <c r="B2" t="s">
        <v>201</v>
      </c>
      <c r="D2" t="s">
        <v>208</v>
      </c>
      <c r="E2" t="s">
        <v>201</v>
      </c>
      <c r="F2" t="s">
        <v>204</v>
      </c>
      <c r="G2" t="s">
        <v>204</v>
      </c>
      <c r="H2" t="s">
        <v>202</v>
      </c>
      <c r="I2" s="15" t="s">
        <v>209</v>
      </c>
      <c r="J2" t="s">
        <v>203</v>
      </c>
      <c r="K2" t="s">
        <v>204</v>
      </c>
      <c r="L2" t="s">
        <v>204</v>
      </c>
      <c r="M2" t="s">
        <v>204</v>
      </c>
      <c r="N2" t="s">
        <v>206</v>
      </c>
      <c r="O2" t="s">
        <v>205</v>
      </c>
      <c r="P2" t="s">
        <v>204</v>
      </c>
      <c r="Q2" t="s">
        <v>204</v>
      </c>
      <c r="S2" t="s">
        <v>204</v>
      </c>
      <c r="T2" t="s">
        <v>204</v>
      </c>
      <c r="U2" t="s">
        <v>204</v>
      </c>
      <c r="V2" t="s">
        <v>204</v>
      </c>
      <c r="W2" t="s">
        <v>204</v>
      </c>
      <c r="X2" t="s">
        <v>204</v>
      </c>
      <c r="Y2" t="s">
        <v>204</v>
      </c>
      <c r="Z2" t="s">
        <v>204</v>
      </c>
    </row>
    <row r="3" spans="1:26" x14ac:dyDescent="0.3">
      <c r="B3" t="s">
        <v>60</v>
      </c>
      <c r="C3" t="s">
        <v>61</v>
      </c>
      <c r="D3" t="s">
        <v>200</v>
      </c>
      <c r="E3" t="s">
        <v>63</v>
      </c>
      <c r="F3" t="s">
        <v>74</v>
      </c>
      <c r="G3" t="s">
        <v>64</v>
      </c>
      <c r="H3" t="s">
        <v>41</v>
      </c>
      <c r="I3" t="s">
        <v>42</v>
      </c>
      <c r="J3" t="s">
        <v>72</v>
      </c>
      <c r="K3" t="s">
        <v>73</v>
      </c>
      <c r="L3" t="s">
        <v>65</v>
      </c>
      <c r="M3" t="s">
        <v>66</v>
      </c>
      <c r="N3" t="s">
        <v>67</v>
      </c>
      <c r="O3" t="s">
        <v>68</v>
      </c>
      <c r="P3" t="s">
        <v>69</v>
      </c>
      <c r="Q3" t="s">
        <v>70</v>
      </c>
      <c r="R3" t="s">
        <v>207</v>
      </c>
      <c r="T3" t="s">
        <v>158</v>
      </c>
      <c r="U3" t="s">
        <v>159</v>
      </c>
      <c r="V3" t="s">
        <v>160</v>
      </c>
      <c r="W3" t="s">
        <v>161</v>
      </c>
      <c r="X3" t="s">
        <v>186</v>
      </c>
      <c r="Y3" t="s">
        <v>187</v>
      </c>
      <c r="Z3" t="s">
        <v>188</v>
      </c>
    </row>
    <row r="4" spans="1:26" x14ac:dyDescent="0.3">
      <c r="B4" s="1"/>
      <c r="C4">
        <v>2025</v>
      </c>
      <c r="D4" s="2" t="s">
        <v>190</v>
      </c>
      <c r="E4" s="2"/>
      <c r="F4" s="2" t="s">
        <v>75</v>
      </c>
      <c r="G4" s="3" t="s">
        <v>45</v>
      </c>
      <c r="H4" s="3"/>
      <c r="I4" s="14" t="str">
        <f>IF(Table1[[#This Row],[Kode Objek Pajak]]&lt;&gt;"",VLOOKUP(Table1[[#This Row],[Kode Objek Pajak]],REF!$A$1:$B$33,2,FALSE),"")</f>
        <v/>
      </c>
      <c r="K4" t="e">
        <f>VLOOKUP(H4,REF!$A$2:$D$33,3,0)</f>
        <v>#N/A</v>
      </c>
      <c r="L4" t="e">
        <f>IF(S4="TER",IF(OR(F4="TK/0",F4="TK/1",F4="K/0",F4="HB/0",F4="HB/1"),T4,IF(OR(F4="TK/2",F4="TK/3",F4="K/1",F4="K/2",F4="HB/2",F4="HB/3"),U4,V4)),IF(S4="PS17",W4,IF(S4="HARIAN",X4,IF(S4="PESANGON",Y4,IF(S4="PENSIUN",Z4,S4)))))</f>
        <v>#N/A</v>
      </c>
      <c r="M4" s="3" t="s">
        <v>146</v>
      </c>
      <c r="N4" s="3"/>
      <c r="O4" s="4"/>
      <c r="P4" s="2" t="s">
        <v>199</v>
      </c>
      <c r="Q4" s="4"/>
      <c r="R4">
        <f>5/100*Table1[[#This Row],[Penghasilan]]</f>
        <v>0</v>
      </c>
      <c r="S4" t="e">
        <f>VLOOKUP(H4,REF!$A$2:$D$43,4,0)</f>
        <v>#N/A</v>
      </c>
      <c r="T4" s="12">
        <f t="shared" ref="T4:T9" si="0">IF(J4&lt;=5400000,0,IF(AND(J4&gt;5400001,J4&lt;=5650000),0.25,IF(AND(J4&gt;5650001,J4&lt;=5950000),0.5,IF(AND(J4&gt;5950001,J4&lt;=6300000),0.75,IF(AND(J4&gt;6300001,J4&lt;=6750000),1,IF(AND(J4&gt;6750001,J4&lt;=7500000),1.25,IF(AND(J4&gt;7500001,J4&lt;=8550000),1.5,IF(AND(J4&gt;8550001,J4&lt;=9650000),1.75,IF(AND(J4&gt;9650001,J4&lt;=10050000),2,IF(AND(J4&gt;10050001,J4&lt;=10350000),2.25,IF(AND(J4&gt;10350001,J4&lt;=10700000),2.5,IF(AND(J4&gt;10700001,J4&lt;=11050000),3,IF(AND(J4&gt;11050001,J4&lt;=11600000),3.5,IF(AND(J4&gt;11600001,J4&lt;=12500000),4,IF(AND(J4&gt;12500001,J4&lt;=13750000),5,IF(AND(J4&gt;13750001,J4&lt;=15100000),6,IF(AND(J4&gt;15100001,J4&lt;=16950000),7,IF(AND(J4&gt;16950001,J4&lt;=19750000),8,IF(AND(J4&gt;19750001,J4&lt;=24150000),9,IF(AND(J4&gt;24150001,J4&lt;=26450000),10,IF(AND(J4&gt;26450001,J4&lt;=28000000),11,IF(AND(J4&gt;28000001,J4&lt;=30050000),12,IF(AND(J4&gt;30050001,J4&lt;=32400000),13,IF(AND(J4&gt;32400001,J4&lt;=35400000),14,IF(AND(J4&gt;35400001,J4&lt;=39100000),15,IF(AND(J4&gt;39100001,J4&lt;=43850000),16,IF(AND(J4&gt;43850001,J4&lt;=47800000),17,IF(AND(J4&gt;47800001,J4&lt;=51400000),18,IF(AND(J4&gt;51400001,J4&lt;=56300000),19,IF(AND(J4&gt;56300001,J4&lt;=62200000),20,IF(AND(J4&gt;62200001,J4&lt;=68600000),21,IF(AND(J4&gt;68600001,J4&lt;=77500000),22,IF(AND(J4&gt;77500001,J4&lt;=89000000),23,IF(AND(J4&gt;89000001,J4&lt;=103000000),24,IF(AND(J4&gt;103000001,J4&lt;=125000000),25,IF(AND(J4&gt;125000001,J4&lt;=157000000),26,IF(AND(J4&gt;157000001,J4&lt;=206000000),27,IF(AND(J4&gt;206000001,J4&lt;=337000000),28,IF(AND(J4&gt;337000001,J4&lt;=454000000),29,IF(AND(J4&gt;454000001,J4&lt;=550000000),30,IF(AND(J4&gt;550000001,J4&lt;=695000000),31,IF(AND(J4&gt;695000001,J4&lt;=910000000),32,IF(AND(J4&gt;910000001,J4&lt;=1400000000),33,34)))))))))))))))))))))))))))))))))))))))))))</f>
        <v>0</v>
      </c>
      <c r="U4">
        <f t="shared" ref="U4:U9" si="1">IF(J4&lt;=6200000,0,IF(AND(J4&gt;6200001,J4&lt;=6500000),0.25,IF(AND(J4&gt;6500001,J4&lt;=6850000),0.5,IF(AND(J4&gt;6850001,J4&lt;=7300000),0.75,IF(AND(J4&gt;7300001,J4&lt;=9200000),1,IF(AND(J4&gt;9200001,J4&lt;=10750000),1.5,IF(AND(J4&gt;10750001,J4&lt;=11250000),2,IF(AND(J4&gt;11250001,J4&lt;=11600000),2.5,IF(AND(J4&gt;11600001,J4&lt;=12600000),3,IF(AND(J4&gt;12600001,J4&lt;=13600000),4,IF(AND(J4&gt;13600001,J4&lt;=14950000),5,IF(AND(J4&gt;14950001,J4&lt;=16400000),6,IF(AND(J4&gt;16400001,J4&lt;=18450000),7,IF(AND(J4&gt;18450001,J4&lt;=21850000),8,IF(AND(J4&gt;21850001,J4&lt;=26000000),9,IF(AND(J4&gt;26000001,J4&lt;=27700000),10,IF(AND(J4&gt;27700001,J4&lt;=29350000),11,IF(AND(J4&gt;29350001,J4&lt;=31450000),12,IF(AND(J4&gt;31450001,J4&lt;=33950000),13,IF(AND(J4&gt;33950001,J4&lt;=37100000),14,IF(AND(J4&gt;37100001,J4&lt;=41100000),15,IF(AND(J4&gt;41100001,J4&lt;=45800000),16,IF(AND(J4&gt;45800001,J4&lt;=49500000),17,IF(AND(J4&gt;49500001,J4&lt;=53800000),18,IF(AND(J4&gt;53800001,J4&lt;=58500000),19,IF(AND(J4&gt;58500001,J4&lt;=64000000),20,IF(AND(J4&gt;64000001,J4&lt;=71000000),21,IF(AND(J4&gt;71000001,J4&lt;=80000000),22,IF(AND(J4&gt;80000001,J4&lt;=93000000),23,IF(AND(J4&gt;93000001,J4&lt;=109000000),24,IF(AND(J4&gt;109000001,J4&lt;=129000000),25,IF(AND(J4&gt;129000001,J4&lt;=163000000),26,IF(AND(J4&gt;163000001,J4&lt;=211000000),27,IF(AND(J4&gt;211000001,J4&lt;=374000000),28,IF(AND(J4&gt;374000001,J4&lt;=459000000),29,IF(AND(J4&gt;459000001,J4&lt;=555000000),30,IF(AND(J4&gt;555000001,J4&lt;=704000000),31,IF(AND(J4&gt;704000001,J4&lt;=957000000),32,IF(AND(J4&gt;957000001,J4&lt;=1405000000),33,34)))))))))))))))))))))))))))))))))))))))</f>
        <v>0</v>
      </c>
      <c r="V4">
        <f t="shared" ref="V4:V9" si="2">IF(J4&lt;=6600000,0,IF(AND(J4&gt;6600001,J4&lt;=6950000),0.25,IF(AND(J4&gt;6950001,J4&lt;=7350000),0.5,IF(AND(J4&gt;7350001,J4&lt;=7800000),0.75,IF(AND(J4&gt;7800001,J4&lt;=8850000),1,IF(AND(J4&gt;8850001,J4&lt;=9800000),1.25,IF(AND(J4&gt;9800001,J4&lt;=10950000),1.5,IF(AND(J4&gt;10950001,J4&lt;=11200000),1.75,IF(AND(J4&gt;11200001,J4&lt;=12050000),2,IF(AND(J4&gt;12050001,J4&lt;=12950000),3,IF(AND(J4&gt;12950001,J4&lt;=14150000),4,IF(AND(J4&gt;14150001,J4&lt;=15550000),5,IF(AND(J4&gt;15550001,J4&lt;=17050000),6,IF(AND(J4&gt;17050001,J4&lt;=19500000),7,IF(AND(J4&gt;19500001,J4&lt;=22700000),8,IF(AND(J4&gt;22700001,J4&lt;=26600000),9,IF(AND(J4&gt;26600001,J4&lt;=28100000),10,IF(AND(J4&gt;28100001,J4&lt;=30100000),11,IF(AND(J4&gt;30100001,J4&lt;=32600000),12,IF(AND(J4&gt;32600001,J4&lt;=35400000),13,IF(AND(J4&gt;35400001,J4&lt;=38900000),14,IF(AND(J4&gt;38900001,J4&lt;=43000000),15,IF(AND(J4&gt;43000001,J4&lt;=47400000),16,IF(AND(J4&gt;47400001,J4&lt;=51200000),17,IF(AND(J4&gt;51200001,J4&lt;=55800000),18,IF(AND(J4&gt;55800001,J4&lt;=60400000),19,IF(AND(J4&gt;60400001,J4&lt;=66700000),20,IF(AND(J4&gt;66700001,J4&lt;=74500000),21,IF(AND(J4&gt;74500001,J4&lt;=83200000),22,IF(AND(J4&gt;83200001,J4&lt;=95600000),23,IF(AND(J4&gt;95600001,J4&lt;=110000000),24,IF(AND(J4&gt;110000001,J4&lt;=134000000),25,IF(AND(J4&gt;134000001,J4&lt;=169000000),26,IF(AND(J4&gt;169000001,J4&lt;=221000000),27,IF(AND(J4&gt;221000001,J4&lt;=390000000),28,IF(AND(J4&gt;390000001,J4&lt;=463000000),29,IF(AND(J4&gt;463000001,J4&lt;=561000000),30,IF(AND(J4&gt;561000001,J4&lt;=709000000),31,IF(AND(J4&gt;709000001,J4&lt;=965000000),32,IF(AND(J4&gt;965000001,J4&lt;=1419000000),33,34))))))))))))))))))))))))))))))))))))))))</f>
        <v>0</v>
      </c>
      <c r="W4">
        <f t="shared" ref="W4:W9" si="3">IF(J4&lt;=60000000,5,IF(AND(J4&gt;60000000,J4&lt;=250000000),15,IF(AND(J4&gt;250000000,J4&lt;=500000000),25,IF(AND(J4&gt;500000000,J4&lt;=5000000000),30,35))))</f>
        <v>5</v>
      </c>
      <c r="X4">
        <f t="shared" ref="X4:X9" si="4">IF(J4&lt;=450000,0,IF(AND(J4&gt;450000,J4&lt;=2500000),0.5,0))</f>
        <v>0</v>
      </c>
      <c r="Y4">
        <f t="shared" ref="Y4:Y9" si="5">IF(J4&lt;=50000000,0,IF(AND(J4&gt;50000000,J4&lt;=100000000),5,IF(AND(J4&gt;100000000,J4&lt;=500000000),15,25)))</f>
        <v>0</v>
      </c>
      <c r="Z4">
        <f t="shared" ref="Z4:Z9" si="6">IF(J4&lt;=50000000,0,5)</f>
        <v>0</v>
      </c>
    </row>
    <row r="5" spans="1:26" x14ac:dyDescent="0.3">
      <c r="B5" s="1"/>
      <c r="C5">
        <v>2025</v>
      </c>
      <c r="D5" s="2" t="s">
        <v>191</v>
      </c>
      <c r="E5" s="2"/>
      <c r="F5" s="2" t="s">
        <v>75</v>
      </c>
      <c r="G5" s="3" t="s">
        <v>45</v>
      </c>
      <c r="H5" s="3"/>
      <c r="I5" s="14" t="str">
        <f>IF(Table1[[#This Row],[Kode Objek Pajak]]&lt;&gt;"",VLOOKUP(Table1[[#This Row],[Kode Objek Pajak]],REF!$A$1:$B$33,2,FALSE),"")</f>
        <v/>
      </c>
      <c r="K5" t="e">
        <f>VLOOKUP(H5,REF!$A$2:$D$33,3,0)</f>
        <v>#N/A</v>
      </c>
      <c r="L5" t="e">
        <f t="shared" ref="L5:L8" si="7">IF(S5="TER",IF(OR(F5="TK/0",F5="TK/1",F5="K/0",F5="HB/0",F5="HB/1"),T5,IF(OR(F5="TK/2",F5="TK/3",F5="K/1",F5="K/2",F5="HB/2",F5="HB/3"),U5,V5)),IF(S5="PS17",W5,IF(S5="HARIAN",X5,IF(S5="PESANGON",Y5,IF(S5="PENSIUN",Z5,S5)))))</f>
        <v>#N/A</v>
      </c>
      <c r="M5" s="3" t="s">
        <v>146</v>
      </c>
      <c r="N5" s="3"/>
      <c r="O5" s="4"/>
      <c r="P5" s="2" t="s">
        <v>199</v>
      </c>
      <c r="Q5" s="4"/>
      <c r="R5">
        <f>5/100*Table1[[#This Row],[Penghasilan]]</f>
        <v>0</v>
      </c>
      <c r="S5" t="e">
        <f>VLOOKUP(H5,REF!$A$2:$D$43,4,0)</f>
        <v>#N/A</v>
      </c>
      <c r="T5" s="12">
        <f t="shared" si="0"/>
        <v>0</v>
      </c>
      <c r="U5">
        <f t="shared" si="1"/>
        <v>0</v>
      </c>
      <c r="V5">
        <f t="shared" si="2"/>
        <v>0</v>
      </c>
      <c r="W5">
        <f t="shared" si="3"/>
        <v>5</v>
      </c>
      <c r="X5">
        <f t="shared" si="4"/>
        <v>0</v>
      </c>
      <c r="Y5">
        <f t="shared" si="5"/>
        <v>0</v>
      </c>
      <c r="Z5">
        <f t="shared" si="6"/>
        <v>0</v>
      </c>
    </row>
    <row r="6" spans="1:26" x14ac:dyDescent="0.3">
      <c r="B6" s="1"/>
      <c r="C6">
        <v>2025</v>
      </c>
      <c r="D6" s="2" t="s">
        <v>192</v>
      </c>
      <c r="E6" s="2"/>
      <c r="F6" s="2" t="s">
        <v>75</v>
      </c>
      <c r="G6" s="3" t="s">
        <v>45</v>
      </c>
      <c r="H6" s="3"/>
      <c r="I6" s="14" t="str">
        <f>IF(Table1[[#This Row],[Kode Objek Pajak]]&lt;&gt;"",VLOOKUP(Table1[[#This Row],[Kode Objek Pajak]],REF!$A$1:$B$33,2,FALSE),"")</f>
        <v/>
      </c>
      <c r="K6" t="e">
        <f>VLOOKUP(H6,REF!$A$2:$D$33,3,0)</f>
        <v>#N/A</v>
      </c>
      <c r="L6" t="e">
        <f t="shared" si="7"/>
        <v>#N/A</v>
      </c>
      <c r="M6" s="3" t="s">
        <v>146</v>
      </c>
      <c r="N6" s="3"/>
      <c r="O6" s="4"/>
      <c r="P6" s="2" t="s">
        <v>199</v>
      </c>
      <c r="Q6" s="4"/>
      <c r="R6">
        <f>5/100*Table1[[#This Row],[Penghasilan]]</f>
        <v>0</v>
      </c>
      <c r="S6" t="e">
        <f>VLOOKUP(H6,REF!$A$2:$D$43,4,0)</f>
        <v>#N/A</v>
      </c>
      <c r="T6" s="12">
        <f t="shared" si="0"/>
        <v>0</v>
      </c>
      <c r="U6">
        <f t="shared" si="1"/>
        <v>0</v>
      </c>
      <c r="V6">
        <f t="shared" si="2"/>
        <v>0</v>
      </c>
      <c r="W6">
        <f t="shared" si="3"/>
        <v>5</v>
      </c>
      <c r="X6">
        <f t="shared" si="4"/>
        <v>0</v>
      </c>
      <c r="Y6">
        <f t="shared" si="5"/>
        <v>0</v>
      </c>
      <c r="Z6">
        <f t="shared" si="6"/>
        <v>0</v>
      </c>
    </row>
    <row r="7" spans="1:26" x14ac:dyDescent="0.3">
      <c r="B7" s="1"/>
      <c r="C7">
        <v>2025</v>
      </c>
      <c r="D7" s="2" t="s">
        <v>193</v>
      </c>
      <c r="E7" s="2"/>
      <c r="F7" s="2" t="s">
        <v>75</v>
      </c>
      <c r="G7" s="3" t="s">
        <v>45</v>
      </c>
      <c r="H7" s="3"/>
      <c r="I7" s="14" t="str">
        <f>IF(Table1[[#This Row],[Kode Objek Pajak]]&lt;&gt;"",VLOOKUP(Table1[[#This Row],[Kode Objek Pajak]],REF!$A$1:$B$33,2,FALSE),"")</f>
        <v/>
      </c>
      <c r="K7" t="e">
        <f>VLOOKUP(H7,REF!$A$2:$D$33,3,0)</f>
        <v>#N/A</v>
      </c>
      <c r="L7" t="e">
        <f t="shared" si="7"/>
        <v>#N/A</v>
      </c>
      <c r="M7" s="3" t="s">
        <v>146</v>
      </c>
      <c r="N7" s="3"/>
      <c r="O7" s="4"/>
      <c r="P7" s="2" t="s">
        <v>199</v>
      </c>
      <c r="Q7" s="4"/>
      <c r="R7">
        <f>5/100*Table1[[#This Row],[Penghasilan]]</f>
        <v>0</v>
      </c>
      <c r="S7" t="e">
        <f>VLOOKUP(H7,REF!$A$2:$D$43,4,0)</f>
        <v>#N/A</v>
      </c>
      <c r="T7" s="12">
        <f t="shared" si="0"/>
        <v>0</v>
      </c>
      <c r="U7">
        <f t="shared" si="1"/>
        <v>0</v>
      </c>
      <c r="V7">
        <f t="shared" si="2"/>
        <v>0</v>
      </c>
      <c r="W7">
        <f t="shared" si="3"/>
        <v>5</v>
      </c>
      <c r="X7">
        <f t="shared" si="4"/>
        <v>0</v>
      </c>
      <c r="Y7">
        <f t="shared" si="5"/>
        <v>0</v>
      </c>
      <c r="Z7">
        <f t="shared" si="6"/>
        <v>0</v>
      </c>
    </row>
    <row r="8" spans="1:26" x14ac:dyDescent="0.3">
      <c r="B8" s="1"/>
      <c r="C8">
        <v>2025</v>
      </c>
      <c r="D8" s="2" t="s">
        <v>194</v>
      </c>
      <c r="E8" s="2"/>
      <c r="F8" s="2" t="s">
        <v>75</v>
      </c>
      <c r="G8" s="3" t="s">
        <v>45</v>
      </c>
      <c r="H8" s="3"/>
      <c r="I8" s="14" t="str">
        <f>IF(Table1[[#This Row],[Kode Objek Pajak]]&lt;&gt;"",VLOOKUP(Table1[[#This Row],[Kode Objek Pajak]],REF!$A$1:$B$33,2,FALSE),"")</f>
        <v/>
      </c>
      <c r="K8" t="e">
        <f>VLOOKUP(H8,REF!$A$2:$D$33,3,0)</f>
        <v>#N/A</v>
      </c>
      <c r="L8" t="e">
        <f t="shared" si="7"/>
        <v>#N/A</v>
      </c>
      <c r="M8" s="3" t="s">
        <v>146</v>
      </c>
      <c r="N8" s="3"/>
      <c r="O8" s="4"/>
      <c r="P8" s="2" t="s">
        <v>199</v>
      </c>
      <c r="Q8" s="4"/>
      <c r="R8">
        <f>5/100*Table1[[#This Row],[Penghasilan]]</f>
        <v>0</v>
      </c>
      <c r="S8" t="e">
        <f>VLOOKUP(H8,REF!$A$2:$D$43,4,0)</f>
        <v>#N/A</v>
      </c>
      <c r="T8" s="12">
        <f t="shared" si="0"/>
        <v>0</v>
      </c>
      <c r="U8">
        <f t="shared" si="1"/>
        <v>0</v>
      </c>
      <c r="V8">
        <f t="shared" si="2"/>
        <v>0</v>
      </c>
      <c r="W8">
        <f t="shared" si="3"/>
        <v>5</v>
      </c>
      <c r="X8">
        <f t="shared" si="4"/>
        <v>0</v>
      </c>
      <c r="Y8">
        <f t="shared" si="5"/>
        <v>0</v>
      </c>
      <c r="Z8">
        <f t="shared" si="6"/>
        <v>0</v>
      </c>
    </row>
    <row r="9" spans="1:26" x14ac:dyDescent="0.3">
      <c r="B9" s="1"/>
      <c r="C9">
        <v>2025</v>
      </c>
      <c r="D9" s="2" t="s">
        <v>194</v>
      </c>
      <c r="E9" s="2"/>
      <c r="F9" s="2" t="s">
        <v>75</v>
      </c>
      <c r="G9" s="3" t="s">
        <v>45</v>
      </c>
      <c r="H9" s="3"/>
      <c r="I9" s="14" t="str">
        <f>IF(Table1[[#This Row],[Kode Objek Pajak]]&lt;&gt;"",VLOOKUP(Table1[[#This Row],[Kode Objek Pajak]],REF!$A$1:$B$33,2,FALSE),"")</f>
        <v/>
      </c>
      <c r="K9" t="e">
        <f>VLOOKUP(H9,REF!$A$2:$D$33,3,0)</f>
        <v>#N/A</v>
      </c>
      <c r="L9" t="e">
        <f>IF(S9="TER",IF(OR(F9="TK/0",F9="TK/1",F9="K/0",F9="HB/0",F9="HB/1"),T9,IF(OR(F9="TK/2",F9="TK/3",F9="K/1",F9="K/2",F9="HB/2",F9="HB/3"),U9,V9)),IF(S9="PS17",W9,IF(S9="HARIAN",X9,IF(S9="PESANGON",Y9,IF(S9="PENSIUN",Z9,S9)))))</f>
        <v>#N/A</v>
      </c>
      <c r="M9" s="3" t="s">
        <v>146</v>
      </c>
      <c r="N9" s="3"/>
      <c r="O9" s="4"/>
      <c r="P9" s="2" t="s">
        <v>199</v>
      </c>
      <c r="Q9" s="4"/>
      <c r="R9">
        <f>5/100*Table1[[#This Row],[Penghasilan]]</f>
        <v>0</v>
      </c>
      <c r="S9" t="e">
        <f>VLOOKUP(H9,REF!$A$2:$D$43,4,0)</f>
        <v>#N/A</v>
      </c>
      <c r="T9" s="12">
        <f t="shared" si="0"/>
        <v>0</v>
      </c>
      <c r="U9">
        <f t="shared" si="1"/>
        <v>0</v>
      </c>
      <c r="V9">
        <f t="shared" si="2"/>
        <v>0</v>
      </c>
      <c r="W9">
        <f t="shared" si="3"/>
        <v>5</v>
      </c>
      <c r="X9">
        <f t="shared" si="4"/>
        <v>0</v>
      </c>
      <c r="Y9">
        <f t="shared" si="5"/>
        <v>0</v>
      </c>
      <c r="Z9">
        <f t="shared" si="6"/>
        <v>0</v>
      </c>
    </row>
    <row r="10" spans="1:26" x14ac:dyDescent="0.3">
      <c r="B10" s="1"/>
      <c r="C10">
        <v>2025</v>
      </c>
      <c r="D10" s="3" t="s">
        <v>195</v>
      </c>
      <c r="E10" s="2"/>
      <c r="F10" s="2" t="s">
        <v>75</v>
      </c>
      <c r="G10" s="3" t="s">
        <v>45</v>
      </c>
      <c r="H10" s="3"/>
      <c r="I10" s="14" t="str">
        <f>IF(Table1[[#This Row],[Kode Objek Pajak]]&lt;&gt;"",VLOOKUP(Table1[[#This Row],[Kode Objek Pajak]],REF!$A$1:$B$33,2,FALSE),"")</f>
        <v/>
      </c>
      <c r="K10" t="e">
        <f>VLOOKUP(H10,REF!$A$2:$D$33,3,0)</f>
        <v>#N/A</v>
      </c>
      <c r="L10" t="e">
        <f>IF(S10="TER",IF(OR(F10="TK/0",F10="TK/1",F10="K/0",F10="HB/0",F10="HB/1"),T10,IF(OR(F10="TK/2",F10="TK/3",F10="K/1",F10="K/2",F10="HB/2",F10="HB/3"),U10,V10)),IF(S10="PS17",W10,IF(S10="HARIAN",X10,IF(S10="PESANGON",Y10,IF(S10="PENSIUN",Z10,S10)))))</f>
        <v>#N/A</v>
      </c>
      <c r="M10" s="3" t="s">
        <v>146</v>
      </c>
      <c r="N10" s="3"/>
      <c r="O10" s="4"/>
      <c r="P10" s="2" t="s">
        <v>199</v>
      </c>
      <c r="Q10" s="4"/>
      <c r="R10">
        <f>5/100*Table1[[#This Row],[Penghasilan]]</f>
        <v>0</v>
      </c>
      <c r="S10" t="e">
        <f>VLOOKUP(H10,REF!$A$2:$D$43,4,0)</f>
        <v>#N/A</v>
      </c>
      <c r="T10" s="12">
        <f t="shared" ref="T10:T16" si="8">IF(J10&lt;=5400000,0,IF(AND(J10&gt;5400001,J10&lt;=5650000),0.25,IF(AND(J10&gt;5650001,J10&lt;=5950000),0.5,IF(AND(J10&gt;5950001,J10&lt;=6300000),0.75,IF(AND(J10&gt;6300001,J10&lt;=6750000),1,IF(AND(J10&gt;6750001,J10&lt;=7500000),1.25,IF(AND(J10&gt;7500001,J10&lt;=8550000),1.5,IF(AND(J10&gt;8550001,J10&lt;=9650000),1.75,IF(AND(J10&gt;9650001,J10&lt;=10050000),2,IF(AND(J10&gt;10050001,J10&lt;=10350000),2.25,IF(AND(J10&gt;10350001,J10&lt;=10700000),2.5,IF(AND(J10&gt;10700001,J10&lt;=11050000),3,IF(AND(J10&gt;11050001,J10&lt;=11600000),3.5,IF(AND(J10&gt;11600001,J10&lt;=12500000),4,IF(AND(J10&gt;12500001,J10&lt;=13750000),5,IF(AND(J10&gt;13750001,J10&lt;=15100000),6,IF(AND(J10&gt;15100001,J10&lt;=16950000),7,IF(AND(J10&gt;16950001,J10&lt;=19750000),8,IF(AND(J10&gt;19750001,J10&lt;=24150000),9,IF(AND(J10&gt;24150001,J10&lt;=26450000),10,IF(AND(J10&gt;26450001,J10&lt;=28000000),11,IF(AND(J10&gt;28000001,J10&lt;=30050000),12,IF(AND(J10&gt;30050001,J10&lt;=32400000),13,IF(AND(J10&gt;32400001,J10&lt;=35400000),14,IF(AND(J10&gt;35400001,J10&lt;=39100000),15,IF(AND(J10&gt;39100001,J10&lt;=43850000),16,IF(AND(J10&gt;43850001,J10&lt;=47800000),17,IF(AND(J10&gt;47800001,J10&lt;=51400000),18,IF(AND(J10&gt;51400001,J10&lt;=56300000),19,IF(AND(J10&gt;56300001,J10&lt;=62200000),20,IF(AND(J10&gt;62200001,J10&lt;=68600000),21,IF(AND(J10&gt;68600001,J10&lt;=77500000),22,IF(AND(J10&gt;77500001,J10&lt;=89000000),23,IF(AND(J10&gt;89000001,J10&lt;=103000000),24,IF(AND(J10&gt;103000001,J10&lt;=125000000),25,IF(AND(J10&gt;125000001,J10&lt;=157000000),26,IF(AND(J10&gt;157000001,J10&lt;=206000000),27,IF(AND(J10&gt;206000001,J10&lt;=337000000),28,IF(AND(J10&gt;337000001,J10&lt;=454000000),29,IF(AND(J10&gt;454000001,J10&lt;=550000000),30,IF(AND(J10&gt;550000001,J10&lt;=695000000),31,IF(AND(J10&gt;695000001,J10&lt;=910000000),32,IF(AND(J10&gt;910000001,J10&lt;=1400000000),33,34)))))))))))))))))))))))))))))))))))))))))))</f>
        <v>0</v>
      </c>
      <c r="U10">
        <f t="shared" ref="U10:U16" si="9">IF(J10&lt;=6200000,0,IF(AND(J10&gt;6200001,J10&lt;=6500000),0.25,IF(AND(J10&gt;6500001,J10&lt;=6850000),0.5,IF(AND(J10&gt;6850001,J10&lt;=7300000),0.75,IF(AND(J10&gt;7300001,J10&lt;=9200000),1,IF(AND(J10&gt;9200001,J10&lt;=10750000),1.5,IF(AND(J10&gt;10750001,J10&lt;=11250000),2,IF(AND(J10&gt;11250001,J10&lt;=11600000),2.5,IF(AND(J10&gt;11600001,J10&lt;=12600000),3,IF(AND(J10&gt;12600001,J10&lt;=13600000),4,IF(AND(J10&gt;13600001,J10&lt;=14950000),5,IF(AND(J10&gt;14950001,J10&lt;=16400000),6,IF(AND(J10&gt;16400001,J10&lt;=18450000),7,IF(AND(J10&gt;18450001,J10&lt;=21850000),8,IF(AND(J10&gt;21850001,J10&lt;=26000000),9,IF(AND(J10&gt;26000001,J10&lt;=27700000),10,IF(AND(J10&gt;27700001,J10&lt;=29350000),11,IF(AND(J10&gt;29350001,J10&lt;=31450000),12,IF(AND(J10&gt;31450001,J10&lt;=33950000),13,IF(AND(J10&gt;33950001,J10&lt;=37100000),14,IF(AND(J10&gt;37100001,J10&lt;=41100000),15,IF(AND(J10&gt;41100001,J10&lt;=45800000),16,IF(AND(J10&gt;45800001,J10&lt;=49500000),17,IF(AND(J10&gt;49500001,J10&lt;=53800000),18,IF(AND(J10&gt;53800001,J10&lt;=58500000),19,IF(AND(J10&gt;58500001,J10&lt;=64000000),20,IF(AND(J10&gt;64000001,J10&lt;=71000000),21,IF(AND(J10&gt;71000001,J10&lt;=80000000),22,IF(AND(J10&gt;80000001,J10&lt;=93000000),23,IF(AND(J10&gt;93000001,J10&lt;=109000000),24,IF(AND(J10&gt;109000001,J10&lt;=129000000),25,IF(AND(J10&gt;129000001,J10&lt;=163000000),26,IF(AND(J10&gt;163000001,J10&lt;=211000000),27,IF(AND(J10&gt;211000001,J10&lt;=374000000),28,IF(AND(J10&gt;374000001,J10&lt;=459000000),29,IF(AND(J10&gt;459000001,J10&lt;=555000000),30,IF(AND(J10&gt;555000001,J10&lt;=704000000),31,IF(AND(J10&gt;704000001,J10&lt;=957000000),32,IF(AND(J10&gt;957000001,J10&lt;=1405000000),33,34)))))))))))))))))))))))))))))))))))))))</f>
        <v>0</v>
      </c>
      <c r="V10">
        <f t="shared" ref="V10:V16" si="10">IF(J10&lt;=6600000,0,IF(AND(J10&gt;6600001,J10&lt;=6950000),0.25,IF(AND(J10&gt;6950001,J10&lt;=7350000),0.5,IF(AND(J10&gt;7350001,J10&lt;=7800000),0.75,IF(AND(J10&gt;7800001,J10&lt;=8850000),1,IF(AND(J10&gt;8850001,J10&lt;=9800000),1.25,IF(AND(J10&gt;9800001,J10&lt;=10950000),1.5,IF(AND(J10&gt;10950001,J10&lt;=11200000),1.75,IF(AND(J10&gt;11200001,J10&lt;=12050000),2,IF(AND(J10&gt;12050001,J10&lt;=12950000),3,IF(AND(J10&gt;12950001,J10&lt;=14150000),4,IF(AND(J10&gt;14150001,J10&lt;=15550000),5,IF(AND(J10&gt;15550001,J10&lt;=17050000),6,IF(AND(J10&gt;17050001,J10&lt;=19500000),7,IF(AND(J10&gt;19500001,J10&lt;=22700000),8,IF(AND(J10&gt;22700001,J10&lt;=26600000),9,IF(AND(J10&gt;26600001,J10&lt;=28100000),10,IF(AND(J10&gt;28100001,J10&lt;=30100000),11,IF(AND(J10&gt;30100001,J10&lt;=32600000),12,IF(AND(J10&gt;32600001,J10&lt;=35400000),13,IF(AND(J10&gt;35400001,J10&lt;=38900000),14,IF(AND(J10&gt;38900001,J10&lt;=43000000),15,IF(AND(J10&gt;43000001,J10&lt;=47400000),16,IF(AND(J10&gt;47400001,J10&lt;=51200000),17,IF(AND(J10&gt;51200001,J10&lt;=55800000),18,IF(AND(J10&gt;55800001,J10&lt;=60400000),19,IF(AND(J10&gt;60400001,J10&lt;=66700000),20,IF(AND(J10&gt;66700001,J10&lt;=74500000),21,IF(AND(J10&gt;74500001,J10&lt;=83200000),22,IF(AND(J10&gt;83200001,J10&lt;=95600000),23,IF(AND(J10&gt;95600001,J10&lt;=110000000),24,IF(AND(J10&gt;110000001,J10&lt;=134000000),25,IF(AND(J10&gt;134000001,J10&lt;=169000000),26,IF(AND(J10&gt;169000001,J10&lt;=221000000),27,IF(AND(J10&gt;221000001,J10&lt;=390000000),28,IF(AND(J10&gt;390000001,J10&lt;=463000000),29,IF(AND(J10&gt;463000001,J10&lt;=561000000),30,IF(AND(J10&gt;561000001,J10&lt;=709000000),31,IF(AND(J10&gt;709000001,J10&lt;=965000000),32,IF(AND(J10&gt;965000001,J10&lt;=1419000000),33,34))))))))))))))))))))))))))))))))))))))))</f>
        <v>0</v>
      </c>
      <c r="W10">
        <f t="shared" ref="W10:W16" si="11">IF(J10&lt;=60000000,5,IF(AND(J10&gt;60000000,J10&lt;=250000000),15,IF(AND(J10&gt;250000000,J10&lt;=500000000),25,IF(AND(J10&gt;500000000,J10&lt;=5000000000),30,35))))</f>
        <v>5</v>
      </c>
      <c r="X10">
        <f t="shared" ref="X10:X16" si="12">IF(J10&lt;=450000,0,IF(AND(J10&gt;450000,J10&lt;=2500000),0.5,0))</f>
        <v>0</v>
      </c>
      <c r="Y10">
        <f t="shared" ref="Y10:Y16" si="13">IF(J10&lt;=50000000,0,IF(AND(J10&gt;50000000,J10&lt;=100000000),5,IF(AND(J10&gt;100000000,J10&lt;=500000000),15,25)))</f>
        <v>0</v>
      </c>
      <c r="Z10">
        <f t="shared" ref="Z10:Z16" si="14">IF(J10&lt;=50000000,0,5)</f>
        <v>0</v>
      </c>
    </row>
    <row r="11" spans="1:26" x14ac:dyDescent="0.3">
      <c r="B11" s="1"/>
      <c r="C11">
        <v>2025</v>
      </c>
      <c r="D11" s="3" t="s">
        <v>196</v>
      </c>
      <c r="E11" s="2"/>
      <c r="F11" s="2" t="s">
        <v>75</v>
      </c>
      <c r="G11" s="3" t="s">
        <v>45</v>
      </c>
      <c r="H11" s="3"/>
      <c r="I11" s="14" t="str">
        <f>IF(Table1[[#This Row],[Kode Objek Pajak]]&lt;&gt;"",VLOOKUP(Table1[[#This Row],[Kode Objek Pajak]],REF!$A$1:$B$33,2,FALSE),"")</f>
        <v/>
      </c>
      <c r="K11" t="e">
        <f>VLOOKUP(H11,REF!$A$2:$D$33,3,0)</f>
        <v>#N/A</v>
      </c>
      <c r="L11" t="e">
        <f>IF(S11="TER",IF(OR(F11="TK/0",F11="TK/1",F11="K/0",F11="HB/0",F11="HB/1"),T11,IF(OR(F11="TK/2",F11="TK/3",F11="K/1",F11="K/2",F11="HB/2",F11="HB/3"),U11,V11)),IF(S11="PS17",W11,IF(S11="HARIAN",X11,IF(S11="PESANGON",Y11,IF(S11="PENSIUN",Z11,S11)))))</f>
        <v>#N/A</v>
      </c>
      <c r="M11" s="3" t="s">
        <v>146</v>
      </c>
      <c r="N11" s="3"/>
      <c r="O11" s="4"/>
      <c r="P11" s="2" t="s">
        <v>199</v>
      </c>
      <c r="Q11" s="4"/>
      <c r="R11">
        <f>5/100*Table1[[#This Row],[Penghasilan]]</f>
        <v>0</v>
      </c>
      <c r="S11" t="e">
        <f>VLOOKUP(H11,REF!$A$2:$D$43,4,0)</f>
        <v>#N/A</v>
      </c>
      <c r="T11" s="12">
        <f t="shared" si="8"/>
        <v>0</v>
      </c>
      <c r="U11">
        <f t="shared" si="9"/>
        <v>0</v>
      </c>
      <c r="V11">
        <f t="shared" si="10"/>
        <v>0</v>
      </c>
      <c r="W11">
        <f t="shared" si="11"/>
        <v>5</v>
      </c>
      <c r="X11">
        <f t="shared" si="12"/>
        <v>0</v>
      </c>
      <c r="Y11">
        <f t="shared" si="13"/>
        <v>0</v>
      </c>
      <c r="Z11">
        <f t="shared" si="14"/>
        <v>0</v>
      </c>
    </row>
    <row r="12" spans="1:26" x14ac:dyDescent="0.3">
      <c r="B12" s="1"/>
      <c r="C12">
        <v>2025</v>
      </c>
      <c r="D12" s="3" t="s">
        <v>196</v>
      </c>
      <c r="E12" s="2"/>
      <c r="F12" s="2" t="s">
        <v>75</v>
      </c>
      <c r="G12" s="3" t="s">
        <v>45</v>
      </c>
      <c r="H12" s="3"/>
      <c r="I12" s="14" t="str">
        <f>IF(Table1[[#This Row],[Kode Objek Pajak]]&lt;&gt;"",VLOOKUP(Table1[[#This Row],[Kode Objek Pajak]],REF!$A$1:$B$33,2,FALSE),"")</f>
        <v/>
      </c>
      <c r="K12" t="e">
        <f>VLOOKUP(H12,REF!$A$2:$D$33,3,0)</f>
        <v>#N/A</v>
      </c>
      <c r="L12" t="e">
        <f>IF(S12="TER",IF(OR(F12="TK/0",F12="TK/1",F12="K/0",F12="HB/0",F12="HB/1"),T12,IF(OR(F12="TK/2",F12="TK/3",F12="K/1",F12="K/2",F12="HB/2",F12="HB/3"),U12,V12)),IF(S12="PS17",W12,IF(S12="HARIAN",X12,IF(S12="PESANGON",Y12,IF(S12="PENSIUN",Z12,S12)))))</f>
        <v>#N/A</v>
      </c>
      <c r="M12" s="3" t="s">
        <v>146</v>
      </c>
      <c r="N12" s="3"/>
      <c r="O12" s="4"/>
      <c r="P12" s="2" t="s">
        <v>199</v>
      </c>
      <c r="Q12" s="4"/>
      <c r="R12">
        <f>5/100*Table1[[#This Row],[Penghasilan]]</f>
        <v>0</v>
      </c>
      <c r="S12" t="e">
        <f>VLOOKUP(H12,REF!$A$2:$D$43,4,0)</f>
        <v>#N/A</v>
      </c>
      <c r="T12" s="12">
        <f t="shared" si="8"/>
        <v>0</v>
      </c>
      <c r="U12">
        <f t="shared" si="9"/>
        <v>0</v>
      </c>
      <c r="V12">
        <f t="shared" si="10"/>
        <v>0</v>
      </c>
      <c r="W12">
        <f t="shared" si="11"/>
        <v>5</v>
      </c>
      <c r="X12">
        <f t="shared" si="12"/>
        <v>0</v>
      </c>
      <c r="Y12">
        <f t="shared" si="13"/>
        <v>0</v>
      </c>
      <c r="Z12">
        <f t="shared" si="14"/>
        <v>0</v>
      </c>
    </row>
    <row r="13" spans="1:26" x14ac:dyDescent="0.3">
      <c r="B13" s="1"/>
      <c r="C13">
        <v>2025</v>
      </c>
      <c r="D13" s="3" t="s">
        <v>197</v>
      </c>
      <c r="E13" s="2"/>
      <c r="F13" s="2" t="s">
        <v>75</v>
      </c>
      <c r="G13" s="3" t="s">
        <v>45</v>
      </c>
      <c r="H13" s="3"/>
      <c r="I13" s="14" t="str">
        <f>IF(Table1[[#This Row],[Kode Objek Pajak]]&lt;&gt;"",VLOOKUP(Table1[[#This Row],[Kode Objek Pajak]],REF!$A$1:$B$33,2,FALSE),"")</f>
        <v/>
      </c>
      <c r="K13" t="e">
        <f>VLOOKUP(H13,REF!$A$2:$D$33,3,0)</f>
        <v>#N/A</v>
      </c>
      <c r="L13" t="e">
        <f>IF(S13="TER",IF(OR(F13="TK/0",F13="TK/1",F13="K/0",F13="HB/0",F13="HB/1"),T13,IF(OR(F13="TK/2",F13="TK/3",F13="K/1",F13="K/2",F13="HB/2",F13="HB/3"),U13,V13)),IF(S13="PS17",W13,IF(S13="HARIAN",X13,IF(S13="PESANGON",Y13,IF(S13="PENSIUN",Z13,S13)))))</f>
        <v>#N/A</v>
      </c>
      <c r="M13" s="3" t="s">
        <v>146</v>
      </c>
      <c r="N13" s="3"/>
      <c r="O13" s="4"/>
      <c r="P13" s="2" t="s">
        <v>199</v>
      </c>
      <c r="Q13" s="4"/>
      <c r="R13">
        <f>5/100*Table1[[#This Row],[Penghasilan]]</f>
        <v>0</v>
      </c>
      <c r="S13" t="e">
        <f>VLOOKUP(H13,REF!$A$2:$D$43,4,0)</f>
        <v>#N/A</v>
      </c>
      <c r="T13" s="12">
        <f t="shared" si="8"/>
        <v>0</v>
      </c>
      <c r="U13">
        <f t="shared" si="9"/>
        <v>0</v>
      </c>
      <c r="V13">
        <f t="shared" si="10"/>
        <v>0</v>
      </c>
      <c r="W13">
        <f t="shared" si="11"/>
        <v>5</v>
      </c>
      <c r="X13">
        <f t="shared" si="12"/>
        <v>0</v>
      </c>
      <c r="Y13">
        <f t="shared" si="13"/>
        <v>0</v>
      </c>
      <c r="Z13">
        <f t="shared" si="14"/>
        <v>0</v>
      </c>
    </row>
    <row r="14" spans="1:26" x14ac:dyDescent="0.3">
      <c r="B14" s="1"/>
      <c r="C14">
        <v>2025</v>
      </c>
      <c r="D14" s="3" t="s">
        <v>197</v>
      </c>
      <c r="E14" s="2"/>
      <c r="F14" s="2" t="s">
        <v>75</v>
      </c>
      <c r="G14" s="3" t="s">
        <v>45</v>
      </c>
      <c r="H14" s="3"/>
      <c r="I14" s="14" t="str">
        <f>IF(Table1[[#This Row],[Kode Objek Pajak]]&lt;&gt;"",VLOOKUP(Table1[[#This Row],[Kode Objek Pajak]],REF!$A$1:$B$33,2,FALSE),"")</f>
        <v/>
      </c>
      <c r="K14" t="e">
        <f>VLOOKUP(H14,REF!$A$2:$D$33,3,0)</f>
        <v>#N/A</v>
      </c>
      <c r="L14" t="e">
        <f>IF(S14="TER",IF(OR(F14="TK/0",F14="TK/1",F14="K/0",F14="HB/0",F14="HB/1"),T14,IF(OR(F14="TK/2",F14="TK/3",F14="K/1",F14="K/2",F14="HB/2",F14="HB/3"),U14,V14)),IF(S14="PS17",W14,IF(S14="HARIAN",X14,IF(S14="PESANGON",Y14,IF(S14="PENSIUN",Z14,S14)))))</f>
        <v>#N/A</v>
      </c>
      <c r="M14" s="3" t="s">
        <v>146</v>
      </c>
      <c r="N14" s="3"/>
      <c r="O14" s="4"/>
      <c r="P14" s="2" t="s">
        <v>199</v>
      </c>
      <c r="Q14" s="4"/>
      <c r="R14">
        <f>5/100*Table1[[#This Row],[Penghasilan]]</f>
        <v>0</v>
      </c>
      <c r="S14" t="e">
        <f>VLOOKUP(H14,REF!$A$2:$D$43,4,0)</f>
        <v>#N/A</v>
      </c>
      <c r="T14" s="12">
        <f t="shared" si="8"/>
        <v>0</v>
      </c>
      <c r="U14">
        <f t="shared" si="9"/>
        <v>0</v>
      </c>
      <c r="V14">
        <f t="shared" si="10"/>
        <v>0</v>
      </c>
      <c r="W14">
        <f t="shared" si="11"/>
        <v>5</v>
      </c>
      <c r="X14">
        <f t="shared" si="12"/>
        <v>0</v>
      </c>
      <c r="Y14">
        <f t="shared" si="13"/>
        <v>0</v>
      </c>
      <c r="Z14">
        <f t="shared" si="14"/>
        <v>0</v>
      </c>
    </row>
    <row r="15" spans="1:26" x14ac:dyDescent="0.3">
      <c r="B15" s="1"/>
      <c r="C15">
        <v>2025</v>
      </c>
      <c r="D15" s="3" t="s">
        <v>198</v>
      </c>
      <c r="E15" s="2"/>
      <c r="F15" s="2" t="s">
        <v>75</v>
      </c>
      <c r="G15" s="3" t="s">
        <v>45</v>
      </c>
      <c r="H15" s="3"/>
      <c r="I15" s="14" t="str">
        <f>IF(Table1[[#This Row],[Kode Objek Pajak]]&lt;&gt;"",VLOOKUP(Table1[[#This Row],[Kode Objek Pajak]],REF!$A$1:$B$33,2,FALSE),"")</f>
        <v/>
      </c>
      <c r="K15" t="e">
        <f>VLOOKUP(H15,REF!$A$2:$D$33,3,0)</f>
        <v>#N/A</v>
      </c>
      <c r="L15" t="e">
        <f>IF(S15="TER",IF(OR(F15="TK/0",F15="TK/1",F15="K/0",F15="HB/0",F15="HB/1"),T15,IF(OR(F15="TK/2",F15="TK/3",F15="K/1",F15="K/2",F15="HB/2",F15="HB/3"),U15,V15)),IF(S15="PS17",W15,IF(S15="HARIAN",X15,IF(S15="PESANGON",Y15,IF(S15="PENSIUN",Z15,S15)))))</f>
        <v>#N/A</v>
      </c>
      <c r="M15" s="3" t="s">
        <v>146</v>
      </c>
      <c r="N15" s="3"/>
      <c r="O15" s="4"/>
      <c r="P15" s="2" t="s">
        <v>199</v>
      </c>
      <c r="Q15" s="4"/>
      <c r="R15">
        <f>5/100*Table1[[#This Row],[Penghasilan]]</f>
        <v>0</v>
      </c>
      <c r="S15" t="e">
        <f>VLOOKUP(H15,REF!$A$2:$D$43,4,0)</f>
        <v>#N/A</v>
      </c>
      <c r="T15" s="12">
        <f t="shared" si="8"/>
        <v>0</v>
      </c>
      <c r="U15">
        <f t="shared" si="9"/>
        <v>0</v>
      </c>
      <c r="V15">
        <f t="shared" si="10"/>
        <v>0</v>
      </c>
      <c r="W15">
        <f t="shared" si="11"/>
        <v>5</v>
      </c>
      <c r="X15">
        <f t="shared" si="12"/>
        <v>0</v>
      </c>
      <c r="Y15">
        <f t="shared" si="13"/>
        <v>0</v>
      </c>
      <c r="Z15">
        <f t="shared" si="14"/>
        <v>0</v>
      </c>
    </row>
    <row r="16" spans="1:26" x14ac:dyDescent="0.3">
      <c r="B16" s="1"/>
      <c r="C16">
        <v>2025</v>
      </c>
      <c r="D16" s="3" t="s">
        <v>198</v>
      </c>
      <c r="E16" s="2"/>
      <c r="F16" s="2" t="s">
        <v>75</v>
      </c>
      <c r="G16" s="3" t="s">
        <v>45</v>
      </c>
      <c r="H16" s="3"/>
      <c r="I16" s="14" t="str">
        <f>IF(Table1[[#This Row],[Kode Objek Pajak]]&lt;&gt;"",VLOOKUP(Table1[[#This Row],[Kode Objek Pajak]],REF!$A$1:$B$33,2,FALSE),"")</f>
        <v/>
      </c>
      <c r="K16" t="e">
        <f>VLOOKUP(H16,REF!$A$2:$D$33,3,0)</f>
        <v>#N/A</v>
      </c>
      <c r="L16" t="e">
        <f>IF(S16="TER",IF(OR(F16="TK/0",F16="TK/1",F16="K/0",F16="HB/0",F16="HB/1"),T16,IF(OR(F16="TK/2",F16="TK/3",F16="K/1",F16="K/2",F16="HB/2",F16="HB/3"),U16,V16)),IF(S16="PS17",W16,IF(S16="HARIAN",X16,IF(S16="PESANGON",Y16,IF(S16="PENSIUN",Z16,S16)))))</f>
        <v>#N/A</v>
      </c>
      <c r="M16" s="3" t="s">
        <v>146</v>
      </c>
      <c r="N16" s="3"/>
      <c r="O16" s="4"/>
      <c r="P16" s="2" t="s">
        <v>199</v>
      </c>
      <c r="Q16" s="4"/>
      <c r="R16">
        <f>5/100*Table1[[#This Row],[Penghasilan]]</f>
        <v>0</v>
      </c>
      <c r="S16" t="e">
        <f>VLOOKUP(H16,REF!$A$2:$D$43,4,0)</f>
        <v>#N/A</v>
      </c>
      <c r="T16" s="12">
        <f t="shared" si="8"/>
        <v>0</v>
      </c>
      <c r="U16">
        <f t="shared" si="9"/>
        <v>0</v>
      </c>
      <c r="V16">
        <f t="shared" si="10"/>
        <v>0</v>
      </c>
      <c r="W16">
        <f t="shared" si="11"/>
        <v>5</v>
      </c>
      <c r="X16">
        <f t="shared" si="12"/>
        <v>0</v>
      </c>
      <c r="Y16">
        <f t="shared" si="13"/>
        <v>0</v>
      </c>
      <c r="Z16">
        <f t="shared" si="14"/>
        <v>0</v>
      </c>
    </row>
    <row r="17" spans="4:17" x14ac:dyDescent="0.3">
      <c r="D17" s="3"/>
      <c r="E17" s="3"/>
      <c r="F17" s="3"/>
      <c r="G17" s="3"/>
      <c r="H17" s="3"/>
      <c r="I17" s="14" t="str">
        <f>IF(Table1[[#This Row],[Kode Objek Pajak]]&lt;&gt;"",VLOOKUP(Table1[[#This Row],[Kode Objek Pajak]],REF!$A$1:$B$33,2,FALSE),"")</f>
        <v/>
      </c>
      <c r="K17" t="e">
        <f>VLOOKUP(H17,REF!$A$2:$D$33,3,0)</f>
        <v>#N/A</v>
      </c>
      <c r="L17">
        <f>IF(S17="TER",IF(OR(F17="TK/0",F17="TK/1",F17="K/0",F17="HB/0",F17="HB/1"),T17,IF(OR(F17="TK/2",F17="TK/3",F17="K/1",F17="K/2",F17="HB/2",F17="HB/3"),U17,V17)),IF(S17="PS17",W17,IF(S17="HARIAN",X17,IF(S17="PESANGON",Y17,IF(S17="PENSIUN",Z17,S17)))))</f>
        <v>0</v>
      </c>
      <c r="M17" s="3"/>
      <c r="P17" s="3"/>
      <c r="Q17" s="4"/>
    </row>
    <row r="18" spans="4:17" x14ac:dyDescent="0.3">
      <c r="D18" s="3"/>
      <c r="E18" s="3"/>
      <c r="F18" s="3"/>
      <c r="G18" s="3"/>
      <c r="H18" s="3"/>
      <c r="I18" s="14" t="str">
        <f>IF(Table1[[#This Row],[Kode Objek Pajak]]&lt;&gt;"",VLOOKUP(Table1[[#This Row],[Kode Objek Pajak]],REF!$A$1:$B$33,2,FALSE),"")</f>
        <v/>
      </c>
      <c r="K18" t="e">
        <f>VLOOKUP(H18,REF!$A$2:$D$33,3,0)</f>
        <v>#N/A</v>
      </c>
      <c r="L18">
        <f>IF(S18="TER",IF(OR(F18="TK/0",F18="TK/1",F18="K/0",F18="HB/0",F18="HB/1"),T18,IF(OR(F18="TK/2",F18="TK/3",F18="K/1",F18="K/2",F18="HB/2",F18="HB/3"),U18,V18)),IF(S18="PS17",W18,IF(S18="HARIAN",X18,IF(S18="PESANGON",Y18,IF(S18="PENSIUN",Z18,S18)))))</f>
        <v>0</v>
      </c>
      <c r="M18" s="3"/>
      <c r="P18" s="3"/>
      <c r="Q18" s="4"/>
    </row>
    <row r="19" spans="4:17" x14ac:dyDescent="0.3">
      <c r="D19" s="3"/>
      <c r="E19" s="3"/>
      <c r="F19" s="3"/>
      <c r="G19" s="3"/>
      <c r="H19" s="3"/>
      <c r="I19" s="14" t="str">
        <f>IF(Table1[[#This Row],[Kode Objek Pajak]]&lt;&gt;"",VLOOKUP(Table1[[#This Row],[Kode Objek Pajak]],REF!$A$1:$B$33,2,FALSE),"")</f>
        <v/>
      </c>
      <c r="K19" t="e">
        <f>VLOOKUP(H19,REF!$A$2:$D$33,3,0)</f>
        <v>#N/A</v>
      </c>
      <c r="L19">
        <f>IF(S19="TER",IF(OR(F19="TK/0",F19="TK/1",F19="K/0",F19="HB/0",F19="HB/1"),T19,IF(OR(F19="TK/2",F19="TK/3",F19="K/1",F19="K/2",F19="HB/2",F19="HB/3"),U19,V19)),IF(S19="PS17",W19,IF(S19="HARIAN",X19,IF(S19="PESANGON",Y19,IF(S19="PENSIUN",Z19,S19)))))</f>
        <v>0</v>
      </c>
      <c r="M19" s="3"/>
      <c r="P19" s="3"/>
      <c r="Q19" s="4"/>
    </row>
    <row r="20" spans="4:17" x14ac:dyDescent="0.3">
      <c r="D20" s="3"/>
      <c r="E20" s="3"/>
      <c r="F20" s="3"/>
      <c r="G20" s="3"/>
      <c r="H20" s="3"/>
      <c r="I20" s="14" t="str">
        <f>IF(Table1[[#This Row],[Kode Objek Pajak]]&lt;&gt;"",VLOOKUP(Table1[[#This Row],[Kode Objek Pajak]],REF!$A$1:$B$33,2,FALSE),"")</f>
        <v/>
      </c>
      <c r="K20" t="e">
        <f>VLOOKUP(H20,REF!$A$2:$D$33,3,0)</f>
        <v>#N/A</v>
      </c>
      <c r="L20">
        <f>IF(S20="TER",IF(OR(F20="TK/0",F20="TK/1",F20="K/0",F20="HB/0",F20="HB/1"),T20,IF(OR(F20="TK/2",F20="TK/3",F20="K/1",F20="K/2",F20="HB/2",F20="HB/3"),U20,V20)),IF(S20="PS17",W20,IF(S20="HARIAN",X20,IF(S20="PESANGON",Y20,IF(S20="PENSIUN",Z20,S20)))))</f>
        <v>0</v>
      </c>
      <c r="M20" s="3"/>
      <c r="P20" s="3"/>
      <c r="Q20" s="4"/>
    </row>
    <row r="21" spans="4:17" x14ac:dyDescent="0.3">
      <c r="D21" s="3"/>
      <c r="E21" s="3"/>
      <c r="F21" s="3"/>
      <c r="G21" s="3"/>
      <c r="H21" s="3"/>
      <c r="I21" s="14" t="str">
        <f>IF(Table1[[#This Row],[Kode Objek Pajak]]&lt;&gt;"",VLOOKUP(Table1[[#This Row],[Kode Objek Pajak]],REF!$A$1:$B$33,2,FALSE),"")</f>
        <v/>
      </c>
      <c r="K21" t="e">
        <f>VLOOKUP(H21,REF!$A$2:$D$33,3,0)</f>
        <v>#N/A</v>
      </c>
      <c r="L21">
        <f>IF(S21="TER",IF(OR(F21="TK/0",F21="TK/1",F21="K/0",F21="HB/0",F21="HB/1"),T21,IF(OR(F21="TK/2",F21="TK/3",F21="K/1",F21="K/2",F21="HB/2",F21="HB/3"),U21,V21)),IF(S21="PS17",W21,IF(S21="HARIAN",X21,IF(S21="PESANGON",Y21,IF(S21="PENSIUN",Z21,S21)))))</f>
        <v>0</v>
      </c>
      <c r="M21" s="3"/>
      <c r="P21" s="3"/>
      <c r="Q21" s="4"/>
    </row>
    <row r="22" spans="4:17" x14ac:dyDescent="0.3">
      <c r="D22" s="3"/>
      <c r="E22" s="3"/>
      <c r="F22" s="3"/>
      <c r="G22" s="3"/>
      <c r="H22" s="3"/>
      <c r="I22" s="14" t="str">
        <f>IF(Table1[[#This Row],[Kode Objek Pajak]]&lt;&gt;"",VLOOKUP(Table1[[#This Row],[Kode Objek Pajak]],REF!$A$1:$B$33,2,FALSE),"")</f>
        <v/>
      </c>
      <c r="K22" t="e">
        <f>VLOOKUP(H22,REF!$A$2:$D$33,3,0)</f>
        <v>#N/A</v>
      </c>
      <c r="L22">
        <f>IF(S22="TER",IF(OR(F22="TK/0",F22="TK/1",F22="K/0",F22="HB/0",F22="HB/1"),T22,IF(OR(F22="TK/2",F22="TK/3",F22="K/1",F22="K/2",F22="HB/2",F22="HB/3"),U22,V22)),IF(S22="PS17",W22,IF(S22="HARIAN",X22,IF(S22="PESANGON",Y22,IF(S22="PENSIUN",Z22,S22)))))</f>
        <v>0</v>
      </c>
      <c r="M22" s="3"/>
      <c r="P22" s="3"/>
      <c r="Q22" s="4"/>
    </row>
    <row r="23" spans="4:17" x14ac:dyDescent="0.3">
      <c r="D23" s="3"/>
      <c r="E23" s="3"/>
      <c r="F23" s="3"/>
      <c r="G23" s="3"/>
      <c r="H23" s="3"/>
      <c r="I23" s="14" t="str">
        <f>IF(Table1[[#This Row],[Kode Objek Pajak]]&lt;&gt;"",VLOOKUP(Table1[[#This Row],[Kode Objek Pajak]],REF!$A$1:$B$33,2,FALSE),"")</f>
        <v/>
      </c>
      <c r="K23" t="e">
        <f>VLOOKUP(H23,REF!$A$2:$D$33,3,0)</f>
        <v>#N/A</v>
      </c>
      <c r="L23">
        <f>IF(S23="TER",IF(OR(F23="TK/0",F23="TK/1",F23="K/0",F23="HB/0",F23="HB/1"),T23,IF(OR(F23="TK/2",F23="TK/3",F23="K/1",F23="K/2",F23="HB/2",F23="HB/3"),U23,V23)),IF(S23="PS17",W23,IF(S23="HARIAN",X23,IF(S23="PESANGON",Y23,IF(S23="PENSIUN",Z23,S23)))))</f>
        <v>0</v>
      </c>
      <c r="M23" s="3"/>
      <c r="P23" s="3"/>
      <c r="Q23" s="4"/>
    </row>
    <row r="24" spans="4:17" x14ac:dyDescent="0.3">
      <c r="D24" s="3"/>
      <c r="E24" s="3"/>
      <c r="F24" s="3"/>
      <c r="G24" s="3"/>
      <c r="H24" s="3"/>
      <c r="I24" s="14" t="str">
        <f>IF(Table1[[#This Row],[Kode Objek Pajak]]&lt;&gt;"",VLOOKUP(Table1[[#This Row],[Kode Objek Pajak]],REF!$A$1:$B$33,2,FALSE),"")</f>
        <v/>
      </c>
      <c r="K24" t="e">
        <f>VLOOKUP(H24,REF!$A$2:$D$33,3,0)</f>
        <v>#N/A</v>
      </c>
      <c r="L24">
        <f>IF(S24="TER",IF(OR(F24="TK/0",F24="TK/1",F24="K/0",F24="HB/0",F24="HB/1"),T24,IF(OR(F24="TK/2",F24="TK/3",F24="K/1",F24="K/2",F24="HB/2",F24="HB/3"),U24,V24)),IF(S24="PS17",W24,IF(S24="HARIAN",X24,IF(S24="PESANGON",Y24,IF(S24="PENSIUN",Z24,S24)))))</f>
        <v>0</v>
      </c>
      <c r="M24" s="3"/>
      <c r="P24" s="3"/>
      <c r="Q24" s="4"/>
    </row>
    <row r="25" spans="4:17" x14ac:dyDescent="0.3">
      <c r="D25" s="3"/>
      <c r="E25" s="3"/>
      <c r="F25" s="3"/>
      <c r="G25" s="3"/>
      <c r="H25" s="3"/>
      <c r="I25" s="14" t="str">
        <f>IF(Table1[[#This Row],[Kode Objek Pajak]]&lt;&gt;"",VLOOKUP(Table1[[#This Row],[Kode Objek Pajak]],REF!$A$1:$B$33,2,FALSE),"")</f>
        <v/>
      </c>
      <c r="K25" t="e">
        <f>VLOOKUP(H25,REF!$A$2:$D$33,3,0)</f>
        <v>#N/A</v>
      </c>
      <c r="L25">
        <f>IF(S25="TER",IF(OR(F25="TK/0",F25="TK/1",F25="K/0",F25="HB/0",F25="HB/1"),T25,IF(OR(F25="TK/2",F25="TK/3",F25="K/1",F25="K/2",F25="HB/2",F25="HB/3"),U25,V25)),IF(S25="PS17",W25,IF(S25="HARIAN",X25,IF(S25="PESANGON",Y25,IF(S25="PENSIUN",Z25,S25)))))</f>
        <v>0</v>
      </c>
      <c r="M25" s="3"/>
      <c r="P25" s="3"/>
      <c r="Q25" s="4"/>
    </row>
    <row r="26" spans="4:17" x14ac:dyDescent="0.3">
      <c r="D26" s="3"/>
      <c r="E26" s="3"/>
      <c r="F26" s="3"/>
      <c r="G26" s="3"/>
      <c r="H26" s="3"/>
      <c r="I26" s="14" t="str">
        <f>IF(Table1[[#This Row],[Kode Objek Pajak]]&lt;&gt;"",VLOOKUP(Table1[[#This Row],[Kode Objek Pajak]],REF!$A$1:$B$33,2,FALSE),"")</f>
        <v/>
      </c>
      <c r="K26" t="e">
        <f>VLOOKUP(H26,REF!$A$2:$D$33,3,0)</f>
        <v>#N/A</v>
      </c>
      <c r="L26">
        <f>IF(S26="TER",IF(OR(F26="TK/0",F26="TK/1",F26="K/0",F26="HB/0",F26="HB/1"),T26,IF(OR(F26="TK/2",F26="TK/3",F26="K/1",F26="K/2",F26="HB/2",F26="HB/3"),U26,V26)),IF(S26="PS17",W26,IF(S26="HARIAN",X26,IF(S26="PESANGON",Y26,IF(S26="PENSIUN",Z26,S26)))))</f>
        <v>0</v>
      </c>
      <c r="M26" s="3"/>
      <c r="P26" s="3"/>
      <c r="Q26" s="4"/>
    </row>
    <row r="27" spans="4:17" x14ac:dyDescent="0.3">
      <c r="D27" s="3"/>
      <c r="E27" s="3"/>
      <c r="F27" s="3"/>
      <c r="G27" s="3"/>
      <c r="H27" s="3"/>
      <c r="I27" s="14" t="str">
        <f>IF(Table1[[#This Row],[Kode Objek Pajak]]&lt;&gt;"",VLOOKUP(Table1[[#This Row],[Kode Objek Pajak]],REF!$A$1:$B$33,2,FALSE),"")</f>
        <v/>
      </c>
      <c r="K27" t="e">
        <f>VLOOKUP(H27,REF!$A$2:$D$33,3,0)</f>
        <v>#N/A</v>
      </c>
      <c r="L27">
        <f>IF(S27="TER",IF(OR(F27="TK/0",F27="TK/1",F27="K/0",F27="HB/0",F27="HB/1"),T27,IF(OR(F27="TK/2",F27="TK/3",F27="K/1",F27="K/2",F27="HB/2",F27="HB/3"),U27,V27)),IF(S27="PS17",W27,IF(S27="HARIAN",X27,IF(S27="PESANGON",Y27,IF(S27="PENSIUN",Z27,S27)))))</f>
        <v>0</v>
      </c>
      <c r="M27" s="3"/>
      <c r="P27" s="3"/>
      <c r="Q27" s="4"/>
    </row>
    <row r="28" spans="4:17" x14ac:dyDescent="0.3">
      <c r="D28" s="3"/>
      <c r="E28" s="3"/>
      <c r="F28" s="3"/>
      <c r="G28" s="3"/>
      <c r="H28" s="3"/>
      <c r="I28" s="14" t="str">
        <f>IF(Table1[[#This Row],[Kode Objek Pajak]]&lt;&gt;"",VLOOKUP(Table1[[#This Row],[Kode Objek Pajak]],REF!$A$1:$B$33,2,FALSE),"")</f>
        <v/>
      </c>
      <c r="K28" t="e">
        <f>VLOOKUP(H28,REF!$A$2:$D$33,3,0)</f>
        <v>#N/A</v>
      </c>
      <c r="L28">
        <f>IF(S28="TER",IF(OR(F28="TK/0",F28="TK/1",F28="K/0",F28="HB/0",F28="HB/1"),T28,IF(OR(F28="TK/2",F28="TK/3",F28="K/1",F28="K/2",F28="HB/2",F28="HB/3"),U28,V28)),IF(S28="PS17",W28,IF(S28="HARIAN",X28,IF(S28="PESANGON",Y28,IF(S28="PENSIUN",Z28,S28)))))</f>
        <v>0</v>
      </c>
      <c r="M28" s="3"/>
      <c r="P28" s="3"/>
      <c r="Q28" s="4"/>
    </row>
    <row r="29" spans="4:17" x14ac:dyDescent="0.3">
      <c r="D29" s="3"/>
      <c r="E29" s="3"/>
      <c r="F29" s="3"/>
      <c r="G29" s="3"/>
      <c r="H29" s="3"/>
      <c r="I29" s="14" t="str">
        <f>IF(Table1[[#This Row],[Kode Objek Pajak]]&lt;&gt;"",VLOOKUP(Table1[[#This Row],[Kode Objek Pajak]],REF!$A$1:$B$33,2,FALSE),"")</f>
        <v/>
      </c>
      <c r="K29" t="e">
        <f>VLOOKUP(H29,REF!$A$2:$D$33,3,0)</f>
        <v>#N/A</v>
      </c>
      <c r="L29">
        <f>IF(S29="TER",IF(OR(F29="TK/0",F29="TK/1",F29="K/0",F29="HB/0",F29="HB/1"),T29,IF(OR(F29="TK/2",F29="TK/3",F29="K/1",F29="K/2",F29="HB/2",F29="HB/3"),U29,V29)),IF(S29="PS17",W29,IF(S29="HARIAN",X29,IF(S29="PESANGON",Y29,IF(S29="PENSIUN",Z29,S29)))))</f>
        <v>0</v>
      </c>
      <c r="M29" s="3"/>
      <c r="P29" s="3"/>
      <c r="Q29" s="4"/>
    </row>
    <row r="30" spans="4:17" x14ac:dyDescent="0.3">
      <c r="D30" s="3"/>
      <c r="E30" s="3"/>
      <c r="F30" s="3"/>
      <c r="G30" s="3"/>
      <c r="H30" s="3"/>
      <c r="I30" s="14" t="str">
        <f>IF(Table1[[#This Row],[Kode Objek Pajak]]&lt;&gt;"",VLOOKUP(Table1[[#This Row],[Kode Objek Pajak]],REF!$A$1:$B$33,2,FALSE),"")</f>
        <v/>
      </c>
      <c r="K30" t="e">
        <f>VLOOKUP(H30,REF!$A$2:$D$33,3,0)</f>
        <v>#N/A</v>
      </c>
      <c r="L30">
        <f>IF(S30="TER",IF(OR(F30="TK/0",F30="TK/1",F30="K/0",F30="HB/0",F30="HB/1"),T30,IF(OR(F30="TK/2",F30="TK/3",F30="K/1",F30="K/2",F30="HB/2",F30="HB/3"),U30,V30)),IF(S30="PS17",W30,IF(S30="HARIAN",X30,IF(S30="PESANGON",Y30,IF(S30="PENSIUN",Z30,S30)))))</f>
        <v>0</v>
      </c>
      <c r="M30" s="3"/>
      <c r="P30" s="3"/>
      <c r="Q30" s="4"/>
    </row>
    <row r="31" spans="4:17" x14ac:dyDescent="0.3">
      <c r="D31" s="3"/>
      <c r="E31" s="3"/>
      <c r="F31" s="3"/>
      <c r="G31" s="3"/>
      <c r="H31" s="3"/>
      <c r="I31" s="14" t="str">
        <f>IF(Table1[[#This Row],[Kode Objek Pajak]]&lt;&gt;"",VLOOKUP(Table1[[#This Row],[Kode Objek Pajak]],REF!$A$1:$B$33,2,FALSE),"")</f>
        <v/>
      </c>
      <c r="K31" t="e">
        <f>VLOOKUP(H31,REF!$A$2:$D$33,3,0)</f>
        <v>#N/A</v>
      </c>
      <c r="L31">
        <f>IF(S31="TER",IF(OR(F31="TK/0",F31="TK/1",F31="K/0",F31="HB/0",F31="HB/1"),T31,IF(OR(F31="TK/2",F31="TK/3",F31="K/1",F31="K/2",F31="HB/2",F31="HB/3"),U31,V31)),IF(S31="PS17",W31,IF(S31="HARIAN",X31,IF(S31="PESANGON",Y31,IF(S31="PENSIUN",Z31,S31)))))</f>
        <v>0</v>
      </c>
      <c r="M31" s="3"/>
      <c r="P31" s="3"/>
      <c r="Q31" s="4"/>
    </row>
    <row r="32" spans="4:17" x14ac:dyDescent="0.3">
      <c r="D32" s="3"/>
      <c r="E32" s="3"/>
      <c r="F32" s="3"/>
      <c r="G32" s="3"/>
      <c r="H32" s="3"/>
      <c r="I32" s="14" t="str">
        <f>IF(Table1[[#This Row],[Kode Objek Pajak]]&lt;&gt;"",VLOOKUP(Table1[[#This Row],[Kode Objek Pajak]],REF!$A$1:$B$33,2,FALSE),"")</f>
        <v/>
      </c>
      <c r="K32" t="e">
        <f>VLOOKUP(H32,REF!$A$2:$D$33,3,0)</f>
        <v>#N/A</v>
      </c>
      <c r="L32">
        <f>IF(S32="TER",IF(OR(F32="TK/0",F32="TK/1",F32="K/0",F32="HB/0",F32="HB/1"),T32,IF(OR(F32="TK/2",F32="TK/3",F32="K/1",F32="K/2",F32="HB/2",F32="HB/3"),U32,V32)),IF(S32="PS17",W32,IF(S32="HARIAN",X32,IF(S32="PESANGON",Y32,IF(S32="PENSIUN",Z32,S32)))))</f>
        <v>0</v>
      </c>
      <c r="M32" s="3"/>
      <c r="P32" s="3"/>
      <c r="Q32" s="4"/>
    </row>
    <row r="33" spans="4:17" x14ac:dyDescent="0.3">
      <c r="D33" s="3"/>
      <c r="E33" s="3"/>
      <c r="F33" s="3"/>
      <c r="G33" s="3"/>
      <c r="H33" s="3"/>
      <c r="I33" s="14" t="str">
        <f>IF(Table1[[#This Row],[Kode Objek Pajak]]&lt;&gt;"",VLOOKUP(Table1[[#This Row],[Kode Objek Pajak]],REF!$A$1:$B$33,2,FALSE),"")</f>
        <v/>
      </c>
      <c r="K33" t="e">
        <f>VLOOKUP(H33,REF!$A$2:$D$33,3,0)</f>
        <v>#N/A</v>
      </c>
      <c r="L33">
        <f>IF(S33="TER",IF(OR(F33="TK/0",F33="TK/1",F33="K/0",F33="HB/0",F33="HB/1"),T33,IF(OR(F33="TK/2",F33="TK/3",F33="K/1",F33="K/2",F33="HB/2",F33="HB/3"),U33,V33)),IF(S33="PS17",W33,IF(S33="HARIAN",X33,IF(S33="PESANGON",Y33,IF(S33="PENSIUN",Z33,S33)))))</f>
        <v>0</v>
      </c>
      <c r="M33" s="3"/>
      <c r="P33" s="3"/>
      <c r="Q33" s="4"/>
    </row>
    <row r="34" spans="4:17" x14ac:dyDescent="0.3">
      <c r="D34" s="3"/>
      <c r="E34" s="3"/>
      <c r="F34" s="3"/>
      <c r="G34" s="3"/>
      <c r="H34" s="3"/>
      <c r="I34" s="14" t="str">
        <f>IF(Table1[[#This Row],[Kode Objek Pajak]]&lt;&gt;"",VLOOKUP(Table1[[#This Row],[Kode Objek Pajak]],REF!$A$1:$B$33,2,FALSE),"")</f>
        <v/>
      </c>
      <c r="K34" t="e">
        <f>VLOOKUP(H34,REF!$A$2:$D$33,3,0)</f>
        <v>#N/A</v>
      </c>
      <c r="L34">
        <f>IF(S34="TER",IF(OR(F34="TK/0",F34="TK/1",F34="K/0",F34="HB/0",F34="HB/1"),T34,IF(OR(F34="TK/2",F34="TK/3",F34="K/1",F34="K/2",F34="HB/2",F34="HB/3"),U34,V34)),IF(S34="PS17",W34,IF(S34="HARIAN",X34,IF(S34="PESANGON",Y34,IF(S34="PENSIUN",Z34,S34)))))</f>
        <v>0</v>
      </c>
      <c r="M34" s="3"/>
      <c r="P34" s="3"/>
      <c r="Q34" s="4"/>
    </row>
    <row r="35" spans="4:17" x14ac:dyDescent="0.3">
      <c r="D35" s="3"/>
      <c r="E35" s="3"/>
      <c r="F35" s="3"/>
      <c r="G35" s="3"/>
      <c r="H35" s="3"/>
      <c r="I35" s="14" t="str">
        <f>IF(Table1[[#This Row],[Kode Objek Pajak]]&lt;&gt;"",VLOOKUP(Table1[[#This Row],[Kode Objek Pajak]],REF!$A$1:$B$33,2,FALSE),"")</f>
        <v/>
      </c>
      <c r="K35" t="e">
        <f>VLOOKUP(H35,REF!$A$2:$D$33,3,0)</f>
        <v>#N/A</v>
      </c>
      <c r="L35">
        <f>IF(S35="TER",IF(OR(F35="TK/0",F35="TK/1",F35="K/0",F35="HB/0",F35="HB/1"),T35,IF(OR(F35="TK/2",F35="TK/3",F35="K/1",F35="K/2",F35="HB/2",F35="HB/3"),U35,V35)),IF(S35="PS17",W35,IF(S35="HARIAN",X35,IF(S35="PESANGON",Y35,IF(S35="PENSIUN",Z35,S35)))))</f>
        <v>0</v>
      </c>
      <c r="M35" s="3"/>
      <c r="P35" s="3"/>
      <c r="Q35" s="4"/>
    </row>
    <row r="36" spans="4:17" x14ac:dyDescent="0.3">
      <c r="D36" s="3"/>
      <c r="E36" s="3"/>
      <c r="F36" s="3"/>
      <c r="G36" s="3"/>
      <c r="H36" s="3"/>
      <c r="I36" s="14" t="str">
        <f>IF(Table1[[#This Row],[Kode Objek Pajak]]&lt;&gt;"",VLOOKUP(Table1[[#This Row],[Kode Objek Pajak]],REF!$A$1:$B$33,2,FALSE),"")</f>
        <v/>
      </c>
      <c r="K36" t="e">
        <f>VLOOKUP(H36,REF!$A$2:$D$33,3,0)</f>
        <v>#N/A</v>
      </c>
      <c r="L36">
        <f>IF(S36="TER",IF(OR(F36="TK/0",F36="TK/1",F36="K/0",F36="HB/0",F36="HB/1"),T36,IF(OR(F36="TK/2",F36="TK/3",F36="K/1",F36="K/2",F36="HB/2",F36="HB/3"),U36,V36)),IF(S36="PS17",W36,IF(S36="HARIAN",X36,IF(S36="PESANGON",Y36,IF(S36="PENSIUN",Z36,S36)))))</f>
        <v>0</v>
      </c>
      <c r="M36" s="3"/>
      <c r="P36" s="3"/>
      <c r="Q36" s="4"/>
    </row>
    <row r="37" spans="4:17" x14ac:dyDescent="0.3">
      <c r="D37" s="3"/>
      <c r="E37" s="3"/>
      <c r="F37" s="3"/>
      <c r="G37" s="3"/>
      <c r="H37" s="3"/>
      <c r="I37" s="14" t="str">
        <f>IF(Table1[[#This Row],[Kode Objek Pajak]]&lt;&gt;"",VLOOKUP(Table1[[#This Row],[Kode Objek Pajak]],REF!$A$1:$B$33,2,FALSE),"")</f>
        <v/>
      </c>
      <c r="K37" t="e">
        <f>VLOOKUP(H37,REF!$A$2:$D$33,3,0)</f>
        <v>#N/A</v>
      </c>
      <c r="L37">
        <f>IF(S37="TER",IF(OR(F37="TK/0",F37="TK/1",F37="K/0",F37="HB/0",F37="HB/1"),T37,IF(OR(F37="TK/2",F37="TK/3",F37="K/1",F37="K/2",F37="HB/2",F37="HB/3"),U37,V37)),IF(S37="PS17",W37,IF(S37="HARIAN",X37,IF(S37="PESANGON",Y37,IF(S37="PENSIUN",Z37,S37)))))</f>
        <v>0</v>
      </c>
      <c r="M37" s="3"/>
      <c r="P37" s="3"/>
      <c r="Q37" s="4"/>
    </row>
    <row r="38" spans="4:17" x14ac:dyDescent="0.3">
      <c r="D38" s="3"/>
      <c r="E38" s="3"/>
      <c r="F38" s="3"/>
      <c r="G38" s="3"/>
      <c r="H38" s="3"/>
      <c r="I38" s="14" t="str">
        <f>IF(Table1[[#This Row],[Kode Objek Pajak]]&lt;&gt;"",VLOOKUP(Table1[[#This Row],[Kode Objek Pajak]],REF!$A$1:$B$33,2,FALSE),"")</f>
        <v/>
      </c>
      <c r="K38" t="e">
        <f>VLOOKUP(H38,REF!$A$2:$D$33,3,0)</f>
        <v>#N/A</v>
      </c>
      <c r="L38">
        <f>IF(S38="TER",IF(OR(F38="TK/0",F38="TK/1",F38="K/0",F38="HB/0",F38="HB/1"),T38,IF(OR(F38="TK/2",F38="TK/3",F38="K/1",F38="K/2",F38="HB/2",F38="HB/3"),U38,V38)),IF(S38="PS17",W38,IF(S38="HARIAN",X38,IF(S38="PESANGON",Y38,IF(S38="PENSIUN",Z38,S38)))))</f>
        <v>0</v>
      </c>
      <c r="M38" s="3"/>
      <c r="P38" s="3"/>
      <c r="Q38" s="4"/>
    </row>
    <row r="39" spans="4:17" x14ac:dyDescent="0.3">
      <c r="D39" s="3"/>
      <c r="E39" s="3"/>
      <c r="F39" s="3"/>
      <c r="G39" s="3"/>
      <c r="H39" s="3"/>
      <c r="I39" s="14" t="str">
        <f>IF(Table1[[#This Row],[Kode Objek Pajak]]&lt;&gt;"",VLOOKUP(Table1[[#This Row],[Kode Objek Pajak]],REF!$A$1:$B$33,2,FALSE),"")</f>
        <v/>
      </c>
      <c r="K39" t="e">
        <f>VLOOKUP(H39,REF!$A$2:$D$33,3,0)</f>
        <v>#N/A</v>
      </c>
      <c r="L39">
        <f>IF(S39="TER",IF(OR(F39="TK/0",F39="TK/1",F39="K/0",F39="HB/0",F39="HB/1"),T39,IF(OR(F39="TK/2",F39="TK/3",F39="K/1",F39="K/2",F39="HB/2",F39="HB/3"),U39,V39)),IF(S39="PS17",W39,IF(S39="HARIAN",X39,IF(S39="PESANGON",Y39,IF(S39="PENSIUN",Z39,S39)))))</f>
        <v>0</v>
      </c>
      <c r="M39" s="3"/>
      <c r="P39" s="3"/>
      <c r="Q39" s="4"/>
    </row>
    <row r="40" spans="4:17" x14ac:dyDescent="0.3">
      <c r="D40" s="3"/>
      <c r="E40" s="3"/>
      <c r="F40" s="3"/>
      <c r="G40" s="3"/>
      <c r="H40" s="3"/>
      <c r="I40" s="14" t="str">
        <f>IF(Table1[[#This Row],[Kode Objek Pajak]]&lt;&gt;"",VLOOKUP(Table1[[#This Row],[Kode Objek Pajak]],REF!$A$1:$B$33,2,FALSE),"")</f>
        <v/>
      </c>
      <c r="K40" t="e">
        <f>VLOOKUP(H40,REF!$A$2:$D$33,3,0)</f>
        <v>#N/A</v>
      </c>
      <c r="L40">
        <f>IF(S40="TER",IF(OR(F40="TK/0",F40="TK/1",F40="K/0",F40="HB/0",F40="HB/1"),T40,IF(OR(F40="TK/2",F40="TK/3",F40="K/1",F40="K/2",F40="HB/2",F40="HB/3"),U40,V40)),IF(S40="PS17",W40,IF(S40="HARIAN",X40,IF(S40="PESANGON",Y40,IF(S40="PENSIUN",Z40,S40)))))</f>
        <v>0</v>
      </c>
      <c r="M40" s="3"/>
      <c r="P40" s="3"/>
      <c r="Q40" s="4"/>
    </row>
    <row r="41" spans="4:17" x14ac:dyDescent="0.3">
      <c r="D41" s="3"/>
      <c r="E41" s="3"/>
      <c r="F41" s="3"/>
      <c r="G41" s="3"/>
      <c r="H41" s="3"/>
      <c r="I41" s="14" t="str">
        <f>IF(Table1[[#This Row],[Kode Objek Pajak]]&lt;&gt;"",VLOOKUP(Table1[[#This Row],[Kode Objek Pajak]],REF!$A$1:$B$33,2,FALSE),"")</f>
        <v/>
      </c>
      <c r="K41" t="e">
        <f>VLOOKUP(H41,REF!$A$2:$D$33,3,0)</f>
        <v>#N/A</v>
      </c>
      <c r="L41">
        <f>IF(S41="TER",IF(OR(F41="TK/0",F41="TK/1",F41="K/0",F41="HB/0",F41="HB/1"),T41,IF(OR(F41="TK/2",F41="TK/3",F41="K/1",F41="K/2",F41="HB/2",F41="HB/3"),U41,V41)),IF(S41="PS17",W41,IF(S41="HARIAN",X41,IF(S41="PESANGON",Y41,IF(S41="PENSIUN",Z41,S41)))))</f>
        <v>0</v>
      </c>
      <c r="M41" s="3"/>
      <c r="P41" s="3"/>
      <c r="Q41" s="4"/>
    </row>
    <row r="42" spans="4:17" x14ac:dyDescent="0.3">
      <c r="D42" s="3"/>
      <c r="E42" s="3"/>
      <c r="F42" s="3"/>
      <c r="G42" s="3"/>
      <c r="H42" s="3"/>
      <c r="I42" s="14" t="str">
        <f>IF(Table1[[#This Row],[Kode Objek Pajak]]&lt;&gt;"",VLOOKUP(Table1[[#This Row],[Kode Objek Pajak]],REF!$A$1:$B$33,2,FALSE),"")</f>
        <v/>
      </c>
      <c r="K42" t="e">
        <f>VLOOKUP(H42,REF!$A$2:$D$33,3,0)</f>
        <v>#N/A</v>
      </c>
      <c r="L42">
        <f>IF(S42="TER",IF(OR(F42="TK/0",F42="TK/1",F42="K/0",F42="HB/0",F42="HB/1"),T42,IF(OR(F42="TK/2",F42="TK/3",F42="K/1",F42="K/2",F42="HB/2",F42="HB/3"),U42,V42)),IF(S42="PS17",W42,IF(S42="HARIAN",X42,IF(S42="PESANGON",Y42,IF(S42="PENSIUN",Z42,S42)))))</f>
        <v>0</v>
      </c>
      <c r="M42" s="3"/>
      <c r="P42" s="3"/>
      <c r="Q42" s="4"/>
    </row>
    <row r="43" spans="4:17" x14ac:dyDescent="0.3">
      <c r="D43" s="3"/>
      <c r="E43" s="3"/>
      <c r="F43" s="3"/>
      <c r="G43" s="3"/>
      <c r="H43" s="3"/>
      <c r="I43" s="14" t="str">
        <f>IF(Table1[[#This Row],[Kode Objek Pajak]]&lt;&gt;"",VLOOKUP(Table1[[#This Row],[Kode Objek Pajak]],REF!$A$1:$B$33,2,FALSE),"")</f>
        <v/>
      </c>
      <c r="K43" t="e">
        <f>VLOOKUP(H43,REF!$A$2:$D$33,3,0)</f>
        <v>#N/A</v>
      </c>
      <c r="L43">
        <f>IF(S43="TER",IF(OR(F43="TK/0",F43="TK/1",F43="K/0",F43="HB/0",F43="HB/1"),T43,IF(OR(F43="TK/2",F43="TK/3",F43="K/1",F43="K/2",F43="HB/2",F43="HB/3"),U43,V43)),IF(S43="PS17",W43,IF(S43="HARIAN",X43,IF(S43="PESANGON",Y43,IF(S43="PENSIUN",Z43,S43)))))</f>
        <v>0</v>
      </c>
      <c r="M43" s="3"/>
      <c r="P43" s="3"/>
      <c r="Q43" s="4"/>
    </row>
    <row r="44" spans="4:17" x14ac:dyDescent="0.3">
      <c r="D44" s="3"/>
      <c r="E44" s="3"/>
      <c r="F44" s="3"/>
      <c r="G44" s="3"/>
      <c r="H44" s="3"/>
      <c r="I44" s="14" t="str">
        <f>IF(Table1[[#This Row],[Kode Objek Pajak]]&lt;&gt;"",VLOOKUP(Table1[[#This Row],[Kode Objek Pajak]],REF!$A$1:$B$33,2,FALSE),"")</f>
        <v/>
      </c>
      <c r="K44" t="e">
        <f>VLOOKUP(H44,REF!$A$2:$D$33,3,0)</f>
        <v>#N/A</v>
      </c>
      <c r="L44">
        <f>IF(S44="TER",IF(OR(F44="TK/0",F44="TK/1",F44="K/0",F44="HB/0",F44="HB/1"),T44,IF(OR(F44="TK/2",F44="TK/3",F44="K/1",F44="K/2",F44="HB/2",F44="HB/3"),U44,V44)),IF(S44="PS17",W44,IF(S44="HARIAN",X44,IF(S44="PESANGON",Y44,IF(S44="PENSIUN",Z44,S44)))))</f>
        <v>0</v>
      </c>
      <c r="M44" s="3"/>
      <c r="P44" s="3"/>
      <c r="Q44" s="4"/>
    </row>
    <row r="45" spans="4:17" x14ac:dyDescent="0.3">
      <c r="D45" s="3"/>
      <c r="E45" s="3"/>
      <c r="F45" s="3"/>
      <c r="G45" s="3"/>
      <c r="H45" s="3"/>
      <c r="I45" s="14" t="str">
        <f>IF(Table1[[#This Row],[Kode Objek Pajak]]&lt;&gt;"",VLOOKUP(Table1[[#This Row],[Kode Objek Pajak]],REF!$A$1:$B$33,2,FALSE),"")</f>
        <v/>
      </c>
      <c r="K45" t="e">
        <f>VLOOKUP(H45,REF!$A$2:$D$33,3,0)</f>
        <v>#N/A</v>
      </c>
      <c r="L45">
        <f>IF(S45="TER",IF(OR(F45="TK/0",F45="TK/1",F45="K/0",F45="HB/0",F45="HB/1"),T45,IF(OR(F45="TK/2",F45="TK/3",F45="K/1",F45="K/2",F45="HB/2",F45="HB/3"),U45,V45)),IF(S45="PS17",W45,IF(S45="HARIAN",X45,IF(S45="PESANGON",Y45,IF(S45="PENSIUN",Z45,S45)))))</f>
        <v>0</v>
      </c>
      <c r="M45" s="3"/>
      <c r="P45" s="3"/>
      <c r="Q45" s="4"/>
    </row>
    <row r="46" spans="4:17" x14ac:dyDescent="0.3">
      <c r="D46" s="3"/>
      <c r="E46" s="3"/>
      <c r="F46" s="3"/>
      <c r="G46" s="3"/>
      <c r="H46" s="3"/>
      <c r="I46" s="14" t="str">
        <f>IF(Table1[[#This Row],[Kode Objek Pajak]]&lt;&gt;"",VLOOKUP(Table1[[#This Row],[Kode Objek Pajak]],REF!$A$1:$B$33,2,FALSE),"")</f>
        <v/>
      </c>
      <c r="K46" t="e">
        <f>VLOOKUP(H46,REF!$A$2:$D$33,3,0)</f>
        <v>#N/A</v>
      </c>
      <c r="L46">
        <f>IF(S46="TER",IF(OR(F46="TK/0",F46="TK/1",F46="K/0",F46="HB/0",F46="HB/1"),T46,IF(OR(F46="TK/2",F46="TK/3",F46="K/1",F46="K/2",F46="HB/2",F46="HB/3"),U46,V46)),IF(S46="PS17",W46,IF(S46="HARIAN",X46,IF(S46="PESANGON",Y46,IF(S46="PENSIUN",Z46,S46)))))</f>
        <v>0</v>
      </c>
      <c r="M46" s="3"/>
      <c r="P46" s="3"/>
      <c r="Q46" s="4"/>
    </row>
    <row r="47" spans="4:17" x14ac:dyDescent="0.3">
      <c r="D47" s="3"/>
      <c r="E47" s="3"/>
      <c r="F47" s="3"/>
      <c r="G47" s="3"/>
      <c r="H47" s="3"/>
      <c r="I47" s="14" t="str">
        <f>IF(Table1[[#This Row],[Kode Objek Pajak]]&lt;&gt;"",VLOOKUP(Table1[[#This Row],[Kode Objek Pajak]],REF!$A$1:$B$33,2,FALSE),"")</f>
        <v/>
      </c>
      <c r="K47" t="e">
        <f>VLOOKUP(H47,REF!$A$2:$D$33,3,0)</f>
        <v>#N/A</v>
      </c>
      <c r="L47">
        <f>IF(S47="TER",IF(OR(F47="TK/0",F47="TK/1",F47="K/0",F47="HB/0",F47="HB/1"),T47,IF(OR(F47="TK/2",F47="TK/3",F47="K/1",F47="K/2",F47="HB/2",F47="HB/3"),U47,V47)),IF(S47="PS17",W47,IF(S47="HARIAN",X47,IF(S47="PESANGON",Y47,IF(S47="PENSIUN",Z47,S47)))))</f>
        <v>0</v>
      </c>
      <c r="M47" s="3"/>
      <c r="P47" s="3"/>
      <c r="Q47" s="4"/>
    </row>
    <row r="48" spans="4:17" x14ac:dyDescent="0.3">
      <c r="D48" s="3"/>
      <c r="E48" s="3"/>
      <c r="F48" s="3"/>
      <c r="G48" s="3"/>
      <c r="H48" s="3"/>
      <c r="I48" s="14" t="str">
        <f>IF(Table1[[#This Row],[Kode Objek Pajak]]&lt;&gt;"",VLOOKUP(Table1[[#This Row],[Kode Objek Pajak]],REF!$A$1:$B$33,2,FALSE),"")</f>
        <v/>
      </c>
      <c r="K48" t="e">
        <f>VLOOKUP(H48,REF!$A$2:$D$33,3,0)</f>
        <v>#N/A</v>
      </c>
      <c r="L48">
        <f>IF(S48="TER",IF(OR(F48="TK/0",F48="TK/1",F48="K/0",F48="HB/0",F48="HB/1"),T48,IF(OR(F48="TK/2",F48="TK/3",F48="K/1",F48="K/2",F48="HB/2",F48="HB/3"),U48,V48)),IF(S48="PS17",W48,IF(S48="HARIAN",X48,IF(S48="PESANGON",Y48,IF(S48="PENSIUN",Z48,S48)))))</f>
        <v>0</v>
      </c>
      <c r="M48" s="3"/>
      <c r="P48" s="3"/>
      <c r="Q48" s="4"/>
    </row>
    <row r="49" spans="4:17" x14ac:dyDescent="0.3">
      <c r="D49" s="3"/>
      <c r="E49" s="3"/>
      <c r="F49" s="3"/>
      <c r="G49" s="3"/>
      <c r="H49" s="3"/>
      <c r="I49" s="14" t="str">
        <f>IF(Table1[[#This Row],[Kode Objek Pajak]]&lt;&gt;"",VLOOKUP(Table1[[#This Row],[Kode Objek Pajak]],REF!$A$1:$B$33,2,FALSE),"")</f>
        <v/>
      </c>
      <c r="K49" t="e">
        <f>VLOOKUP(H49,REF!$A$2:$D$33,3,0)</f>
        <v>#N/A</v>
      </c>
      <c r="L49">
        <f>IF(S49="TER",IF(OR(F49="TK/0",F49="TK/1",F49="K/0",F49="HB/0",F49="HB/1"),T49,IF(OR(F49="TK/2",F49="TK/3",F49="K/1",F49="K/2",F49="HB/2",F49="HB/3"),U49,V49)),IF(S49="PS17",W49,IF(S49="HARIAN",X49,IF(S49="PESANGON",Y49,IF(S49="PENSIUN",Z49,S49)))))</f>
        <v>0</v>
      </c>
      <c r="M49" s="3"/>
      <c r="P49" s="3"/>
      <c r="Q49" s="4"/>
    </row>
    <row r="50" spans="4:17" x14ac:dyDescent="0.3">
      <c r="D50" s="3"/>
      <c r="E50" s="3"/>
      <c r="F50" s="3"/>
      <c r="G50" s="3"/>
      <c r="H50" s="3"/>
      <c r="I50" s="14" t="str">
        <f>IF(Table1[[#This Row],[Kode Objek Pajak]]&lt;&gt;"",VLOOKUP(Table1[[#This Row],[Kode Objek Pajak]],REF!$A$1:$B$33,2,FALSE),"")</f>
        <v/>
      </c>
      <c r="K50" t="e">
        <f>VLOOKUP(H50,REF!$A$2:$D$33,3,0)</f>
        <v>#N/A</v>
      </c>
      <c r="L50">
        <f>IF(S50="TER",IF(OR(F50="TK/0",F50="TK/1",F50="K/0",F50="HB/0",F50="HB/1"),T50,IF(OR(F50="TK/2",F50="TK/3",F50="K/1",F50="K/2",F50="HB/2",F50="HB/3"),U50,V50)),IF(S50="PS17",W50,IF(S50="HARIAN",X50,IF(S50="PESANGON",Y50,IF(S50="PENSIUN",Z50,S50)))))</f>
        <v>0</v>
      </c>
      <c r="M50" s="3"/>
      <c r="P50" s="3"/>
      <c r="Q50" s="4"/>
    </row>
  </sheetData>
  <mergeCells count="1">
    <mergeCell ref="A1:B1"/>
  </mergeCells>
  <phoneticPr fontId="5" type="noConversion"/>
  <pageMargins left="0.7" right="0.7" top="0.75" bottom="0.75" header="0.3" footer="0.3"/>
  <tableParts count="1">
    <tablePart r:id="rId2"/>
  </tableParts>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1000000}">
          <x14:formula1>
            <xm:f>REF!$G$2:$G$5</xm:f>
          </x14:formula1>
          <xm:sqref>G4:G50</xm:sqref>
        </x14:dataValidation>
        <x14:dataValidation type="list" allowBlank="1" showInputMessage="1" showErrorMessage="1" xr:uid="{44299297-91DD-4C8B-971F-0090EF201D0A}">
          <x14:formula1>
            <xm:f>REF!$A$2:$A$34</xm:f>
          </x14:formula1>
          <xm:sqref>H4:H50</xm:sqref>
        </x14:dataValidation>
        <x14:dataValidation type="list" allowBlank="1" showInputMessage="1" showErrorMessage="1" xr:uid="{00000000-0002-0000-0000-000003000000}">
          <x14:formula1>
            <xm:f>REF!$G$26:$G$33</xm:f>
          </x14:formula1>
          <xm:sqref>F4:F50</xm:sqref>
        </x14:dataValidation>
        <x14:dataValidation type="list" allowBlank="1" showInputMessage="1" showErrorMessage="1" xr:uid="{68F50C83-9F35-4928-8C99-2B670EB0BA9E}">
          <x14:formula1>
            <xm:f>REF!$G$9:$G$22</xm:f>
          </x14:formula1>
          <xm:sqref>M4:M50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8"/>
  <sheetViews>
    <sheetView zoomScaleNormal="100" workbookViewId="0">
      <selection activeCell="B13" sqref="B13"/>
    </sheetView>
  </sheetViews>
  <sheetFormatPr defaultColWidth="9.109375" defaultRowHeight="14.4" x14ac:dyDescent="0.3"/>
  <cols>
    <col min="1" max="1" width="27.44140625" style="6" bestFit="1" customWidth="1"/>
    <col min="2" max="2" width="42.44140625" style="6" bestFit="1" customWidth="1"/>
    <col min="3" max="3" width="59.33203125" style="6" bestFit="1" customWidth="1"/>
    <col min="4" max="4" width="23.44140625" style="6" bestFit="1" customWidth="1"/>
    <col min="5" max="5" width="100.6640625" style="6" customWidth="1"/>
    <col min="6" max="6" width="105.33203125" style="6" bestFit="1" customWidth="1"/>
    <col min="7" max="16384" width="9.109375" style="6"/>
  </cols>
  <sheetData>
    <row r="1" spans="1:6" x14ac:dyDescent="0.3">
      <c r="A1" s="5" t="s">
        <v>83</v>
      </c>
      <c r="B1" s="5" t="s">
        <v>84</v>
      </c>
      <c r="C1" s="5" t="s">
        <v>85</v>
      </c>
      <c r="D1" s="5" t="s">
        <v>86</v>
      </c>
      <c r="E1" s="5" t="s">
        <v>128</v>
      </c>
      <c r="F1" s="5" t="s">
        <v>87</v>
      </c>
    </row>
    <row r="2" spans="1:6" x14ac:dyDescent="0.3">
      <c r="A2" s="6" t="s">
        <v>59</v>
      </c>
      <c r="B2" s="6" t="s">
        <v>88</v>
      </c>
      <c r="C2" s="6" t="s">
        <v>89</v>
      </c>
      <c r="D2" s="7" t="s">
        <v>90</v>
      </c>
      <c r="E2" s="10" t="s">
        <v>129</v>
      </c>
    </row>
    <row r="3" spans="1:6" x14ac:dyDescent="0.3">
      <c r="A3" s="6" t="s">
        <v>60</v>
      </c>
      <c r="B3" s="6" t="s">
        <v>91</v>
      </c>
      <c r="C3" s="6" t="s">
        <v>92</v>
      </c>
      <c r="D3" s="7" t="s">
        <v>93</v>
      </c>
      <c r="E3" s="7"/>
    </row>
    <row r="4" spans="1:6" x14ac:dyDescent="0.3">
      <c r="A4" s="6" t="s">
        <v>61</v>
      </c>
      <c r="B4" s="6" t="s">
        <v>94</v>
      </c>
      <c r="C4" s="6" t="s">
        <v>92</v>
      </c>
      <c r="D4" s="7" t="s">
        <v>95</v>
      </c>
      <c r="E4" s="7"/>
    </row>
    <row r="5" spans="1:6" x14ac:dyDescent="0.3">
      <c r="A5" s="6" t="s">
        <v>62</v>
      </c>
      <c r="B5" s="6" t="s">
        <v>96</v>
      </c>
      <c r="C5" s="6" t="s">
        <v>97</v>
      </c>
      <c r="D5" s="7" t="s">
        <v>98</v>
      </c>
      <c r="E5" s="10" t="s">
        <v>130</v>
      </c>
    </row>
    <row r="6" spans="1:6" x14ac:dyDescent="0.3">
      <c r="A6" s="6" t="s">
        <v>63</v>
      </c>
      <c r="B6" s="6" t="s">
        <v>99</v>
      </c>
      <c r="C6" s="6" t="s">
        <v>100</v>
      </c>
      <c r="D6" s="7" t="s">
        <v>101</v>
      </c>
      <c r="E6" s="7"/>
    </row>
    <row r="7" spans="1:6" x14ac:dyDescent="0.3">
      <c r="A7" s="6" t="s">
        <v>74</v>
      </c>
      <c r="B7" s="6" t="s">
        <v>102</v>
      </c>
      <c r="C7" s="6" t="s">
        <v>103</v>
      </c>
      <c r="D7" s="8" t="s">
        <v>78</v>
      </c>
      <c r="E7" s="8"/>
    </row>
    <row r="8" spans="1:6" x14ac:dyDescent="0.3">
      <c r="A8" s="6" t="s">
        <v>64</v>
      </c>
      <c r="B8" s="6" t="s">
        <v>104</v>
      </c>
      <c r="C8" s="6" t="s">
        <v>105</v>
      </c>
      <c r="D8" s="7" t="s">
        <v>45</v>
      </c>
      <c r="E8" s="7"/>
    </row>
    <row r="9" spans="1:6" x14ac:dyDescent="0.3">
      <c r="A9" s="6" t="s">
        <v>41</v>
      </c>
      <c r="B9" s="6" t="s">
        <v>106</v>
      </c>
      <c r="C9" s="6" t="s">
        <v>107</v>
      </c>
      <c r="D9" s="7" t="s">
        <v>108</v>
      </c>
      <c r="E9" s="7"/>
    </row>
    <row r="10" spans="1:6" x14ac:dyDescent="0.3">
      <c r="A10" s="6" t="s">
        <v>72</v>
      </c>
      <c r="B10" s="6" t="s">
        <v>109</v>
      </c>
      <c r="C10" s="6" t="s">
        <v>110</v>
      </c>
      <c r="D10" s="8">
        <v>10000000000</v>
      </c>
      <c r="E10" s="8"/>
    </row>
    <row r="11" spans="1:6" x14ac:dyDescent="0.3">
      <c r="A11" s="6" t="s">
        <v>73</v>
      </c>
      <c r="B11" s="6" t="s">
        <v>73</v>
      </c>
      <c r="C11" s="6" t="s">
        <v>111</v>
      </c>
      <c r="D11" s="6">
        <v>50</v>
      </c>
      <c r="E11" s="10" t="s">
        <v>157</v>
      </c>
    </row>
    <row r="12" spans="1:6" x14ac:dyDescent="0.3">
      <c r="A12" s="6" t="s">
        <v>65</v>
      </c>
      <c r="B12" s="6" t="s">
        <v>112</v>
      </c>
      <c r="C12" s="6" t="s">
        <v>113</v>
      </c>
      <c r="D12" s="7">
        <v>35</v>
      </c>
      <c r="E12" s="10" t="s">
        <v>131</v>
      </c>
      <c r="F12" s="6" t="s">
        <v>114</v>
      </c>
    </row>
    <row r="13" spans="1:6" x14ac:dyDescent="0.3">
      <c r="A13" s="6" t="s">
        <v>66</v>
      </c>
      <c r="B13" s="6" t="s">
        <v>115</v>
      </c>
      <c r="C13" s="6" t="s">
        <v>116</v>
      </c>
      <c r="D13" s="8" t="s">
        <v>53</v>
      </c>
      <c r="E13" s="8"/>
    </row>
    <row r="14" spans="1:6" x14ac:dyDescent="0.3">
      <c r="A14" s="6" t="s">
        <v>67</v>
      </c>
      <c r="B14" s="6" t="s">
        <v>117</v>
      </c>
      <c r="C14" s="6" t="s">
        <v>118</v>
      </c>
      <c r="D14" s="7" t="s">
        <v>119</v>
      </c>
      <c r="E14" s="10" t="s">
        <v>132</v>
      </c>
    </row>
    <row r="15" spans="1:6" x14ac:dyDescent="0.3">
      <c r="A15" s="6" t="s">
        <v>68</v>
      </c>
      <c r="B15" s="6" t="s">
        <v>120</v>
      </c>
      <c r="C15" s="6" t="s">
        <v>121</v>
      </c>
      <c r="D15" s="9">
        <v>45671</v>
      </c>
      <c r="E15" s="10" t="s">
        <v>133</v>
      </c>
      <c r="F15" s="6" t="s">
        <v>122</v>
      </c>
    </row>
    <row r="16" spans="1:6" x14ac:dyDescent="0.3">
      <c r="A16" s="6" t="s">
        <v>69</v>
      </c>
      <c r="B16" s="6" t="s">
        <v>123</v>
      </c>
      <c r="C16" s="6" t="s">
        <v>124</v>
      </c>
      <c r="D16" s="7" t="s">
        <v>125</v>
      </c>
      <c r="E16" s="7"/>
    </row>
    <row r="17" spans="1:6" x14ac:dyDescent="0.3">
      <c r="A17" s="6" t="s">
        <v>70</v>
      </c>
      <c r="B17" s="6" t="s">
        <v>126</v>
      </c>
      <c r="C17" s="6" t="s">
        <v>127</v>
      </c>
      <c r="D17" s="9">
        <v>45673</v>
      </c>
      <c r="E17" s="11" t="s">
        <v>134</v>
      </c>
      <c r="F17" s="6" t="s">
        <v>122</v>
      </c>
    </row>
    <row r="18" spans="1:6" x14ac:dyDescent="0.3">
      <c r="D18" s="8"/>
      <c r="E18"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3"/>
  <sheetViews>
    <sheetView tabSelected="1" topLeftCell="A7" workbookViewId="0">
      <selection activeCell="B26" sqref="B26"/>
    </sheetView>
  </sheetViews>
  <sheetFormatPr defaultRowHeight="14.4" x14ac:dyDescent="0.3"/>
  <cols>
    <col min="1" max="1" width="16.5546875" bestFit="1" customWidth="1"/>
    <col min="2" max="2" width="147.5546875" customWidth="1"/>
    <col min="3" max="4" width="9.109375" customWidth="1"/>
    <col min="7" max="7" width="19.109375" bestFit="1" customWidth="1"/>
    <col min="8" max="8" width="51.44140625" bestFit="1" customWidth="1"/>
  </cols>
  <sheetData>
    <row r="1" spans="1:8" x14ac:dyDescent="0.3">
      <c r="A1" t="s">
        <v>41</v>
      </c>
      <c r="B1" t="s">
        <v>42</v>
      </c>
      <c r="C1" t="s">
        <v>73</v>
      </c>
      <c r="D1" t="s">
        <v>65</v>
      </c>
      <c r="G1" t="s">
        <v>43</v>
      </c>
      <c r="H1" t="s">
        <v>44</v>
      </c>
    </row>
    <row r="2" spans="1:8" x14ac:dyDescent="0.3">
      <c r="A2" t="s">
        <v>0</v>
      </c>
      <c r="B2" t="s">
        <v>164</v>
      </c>
      <c r="C2">
        <v>100</v>
      </c>
      <c r="D2" t="s">
        <v>185</v>
      </c>
      <c r="G2" t="s">
        <v>45</v>
      </c>
      <c r="H2" t="s">
        <v>46</v>
      </c>
    </row>
    <row r="3" spans="1:8" x14ac:dyDescent="0.3">
      <c r="A3" t="s">
        <v>1</v>
      </c>
      <c r="B3" t="s">
        <v>165</v>
      </c>
      <c r="C3">
        <v>100</v>
      </c>
      <c r="D3" t="s">
        <v>185</v>
      </c>
      <c r="G3" t="s">
        <v>58</v>
      </c>
      <c r="H3" t="s">
        <v>71</v>
      </c>
    </row>
    <row r="4" spans="1:8" x14ac:dyDescent="0.3">
      <c r="A4" t="s">
        <v>2</v>
      </c>
      <c r="B4" t="s">
        <v>166</v>
      </c>
      <c r="C4">
        <v>100</v>
      </c>
      <c r="D4" t="s">
        <v>185</v>
      </c>
      <c r="G4" t="s">
        <v>47</v>
      </c>
      <c r="H4" t="s">
        <v>48</v>
      </c>
    </row>
    <row r="5" spans="1:8" x14ac:dyDescent="0.3">
      <c r="A5" t="s">
        <v>3</v>
      </c>
      <c r="B5" t="s">
        <v>31</v>
      </c>
      <c r="C5">
        <v>50</v>
      </c>
      <c r="D5" t="s">
        <v>161</v>
      </c>
      <c r="G5" t="s">
        <v>49</v>
      </c>
      <c r="H5" t="s">
        <v>50</v>
      </c>
    </row>
    <row r="6" spans="1:8" x14ac:dyDescent="0.3">
      <c r="A6" t="s">
        <v>4</v>
      </c>
      <c r="B6" t="s">
        <v>32</v>
      </c>
      <c r="C6">
        <v>50</v>
      </c>
      <c r="D6" t="s">
        <v>161</v>
      </c>
    </row>
    <row r="7" spans="1:8" x14ac:dyDescent="0.3">
      <c r="A7" t="s">
        <v>5</v>
      </c>
      <c r="B7" t="s">
        <v>33</v>
      </c>
      <c r="C7">
        <v>50</v>
      </c>
      <c r="D7" t="s">
        <v>161</v>
      </c>
    </row>
    <row r="8" spans="1:8" x14ac:dyDescent="0.3">
      <c r="A8" t="s">
        <v>6</v>
      </c>
      <c r="B8" t="s">
        <v>167</v>
      </c>
      <c r="C8">
        <v>50</v>
      </c>
      <c r="D8" t="s">
        <v>161</v>
      </c>
      <c r="G8" t="s">
        <v>51</v>
      </c>
      <c r="H8" t="s">
        <v>52</v>
      </c>
    </row>
    <row r="9" spans="1:8" x14ac:dyDescent="0.3">
      <c r="A9" t="s">
        <v>7</v>
      </c>
      <c r="B9" t="s">
        <v>34</v>
      </c>
      <c r="C9">
        <v>50</v>
      </c>
      <c r="D9" t="s">
        <v>161</v>
      </c>
      <c r="G9" t="s">
        <v>135</v>
      </c>
      <c r="H9" t="s">
        <v>136</v>
      </c>
    </row>
    <row r="10" spans="1:8" x14ac:dyDescent="0.3">
      <c r="A10" t="s">
        <v>8</v>
      </c>
      <c r="B10" t="s">
        <v>35</v>
      </c>
      <c r="C10">
        <v>50</v>
      </c>
      <c r="D10" t="s">
        <v>161</v>
      </c>
      <c r="G10" t="s">
        <v>54</v>
      </c>
      <c r="H10" t="s">
        <v>137</v>
      </c>
    </row>
    <row r="11" spans="1:8" x14ac:dyDescent="0.3">
      <c r="A11" t="s">
        <v>9</v>
      </c>
      <c r="B11" t="s">
        <v>36</v>
      </c>
      <c r="C11">
        <v>50</v>
      </c>
      <c r="D11" t="s">
        <v>161</v>
      </c>
      <c r="G11" t="s">
        <v>55</v>
      </c>
      <c r="H11" t="s">
        <v>138</v>
      </c>
    </row>
    <row r="12" spans="1:8" x14ac:dyDescent="0.3">
      <c r="A12" t="s">
        <v>10</v>
      </c>
      <c r="B12" t="s">
        <v>37</v>
      </c>
      <c r="C12">
        <v>50</v>
      </c>
      <c r="D12" t="s">
        <v>161</v>
      </c>
      <c r="G12" t="s">
        <v>139</v>
      </c>
      <c r="H12" t="s">
        <v>140</v>
      </c>
    </row>
    <row r="13" spans="1:8" x14ac:dyDescent="0.3">
      <c r="A13" t="s">
        <v>11</v>
      </c>
      <c r="B13" t="s">
        <v>168</v>
      </c>
      <c r="C13">
        <v>50</v>
      </c>
      <c r="D13" t="s">
        <v>161</v>
      </c>
      <c r="G13" t="s">
        <v>141</v>
      </c>
      <c r="H13" t="s">
        <v>141</v>
      </c>
    </row>
    <row r="14" spans="1:8" x14ac:dyDescent="0.3">
      <c r="A14" t="s">
        <v>12</v>
      </c>
      <c r="B14" t="s">
        <v>169</v>
      </c>
      <c r="C14">
        <v>50</v>
      </c>
      <c r="D14" t="s">
        <v>161</v>
      </c>
      <c r="G14" t="s">
        <v>142</v>
      </c>
      <c r="H14" t="s">
        <v>143</v>
      </c>
    </row>
    <row r="15" spans="1:8" x14ac:dyDescent="0.3">
      <c r="A15" t="s">
        <v>13</v>
      </c>
      <c r="B15" t="s">
        <v>170</v>
      </c>
      <c r="C15">
        <v>50</v>
      </c>
      <c r="D15" t="s">
        <v>161</v>
      </c>
      <c r="G15" t="s">
        <v>144</v>
      </c>
      <c r="H15" t="s">
        <v>145</v>
      </c>
    </row>
    <row r="16" spans="1:8" x14ac:dyDescent="0.3">
      <c r="A16" t="s">
        <v>14</v>
      </c>
      <c r="B16" t="s">
        <v>171</v>
      </c>
      <c r="C16">
        <v>50</v>
      </c>
      <c r="D16" t="s">
        <v>161</v>
      </c>
      <c r="G16" t="s">
        <v>146</v>
      </c>
      <c r="H16" t="s">
        <v>147</v>
      </c>
    </row>
    <row r="17" spans="1:8" x14ac:dyDescent="0.3">
      <c r="A17" t="s">
        <v>15</v>
      </c>
      <c r="B17" t="s">
        <v>172</v>
      </c>
      <c r="C17">
        <v>100</v>
      </c>
      <c r="D17" t="s">
        <v>161</v>
      </c>
      <c r="G17" t="s">
        <v>148</v>
      </c>
      <c r="H17" t="s">
        <v>149</v>
      </c>
    </row>
    <row r="18" spans="1:8" x14ac:dyDescent="0.3">
      <c r="A18" t="s">
        <v>16</v>
      </c>
      <c r="B18" t="s">
        <v>173</v>
      </c>
      <c r="C18">
        <v>100</v>
      </c>
      <c r="D18" t="s">
        <v>161</v>
      </c>
      <c r="G18" t="s">
        <v>56</v>
      </c>
      <c r="H18" t="s">
        <v>150</v>
      </c>
    </row>
    <row r="19" spans="1:8" x14ac:dyDescent="0.3">
      <c r="A19" t="s">
        <v>17</v>
      </c>
      <c r="B19" t="s">
        <v>174</v>
      </c>
      <c r="C19">
        <v>100</v>
      </c>
      <c r="D19" t="s">
        <v>161</v>
      </c>
      <c r="G19" t="s">
        <v>57</v>
      </c>
      <c r="H19" t="s">
        <v>151</v>
      </c>
    </row>
    <row r="20" spans="1:8" x14ac:dyDescent="0.3">
      <c r="A20" t="s">
        <v>18</v>
      </c>
      <c r="B20" t="s">
        <v>175</v>
      </c>
      <c r="C20">
        <v>100</v>
      </c>
      <c r="D20" t="s">
        <v>161</v>
      </c>
      <c r="G20" t="s">
        <v>53</v>
      </c>
      <c r="H20" t="s">
        <v>152</v>
      </c>
    </row>
    <row r="21" spans="1:8" x14ac:dyDescent="0.3">
      <c r="A21" t="s">
        <v>19</v>
      </c>
      <c r="B21" t="s">
        <v>176</v>
      </c>
      <c r="C21">
        <v>100</v>
      </c>
      <c r="D21" t="s">
        <v>161</v>
      </c>
      <c r="G21" t="s">
        <v>153</v>
      </c>
      <c r="H21" t="s">
        <v>154</v>
      </c>
    </row>
    <row r="22" spans="1:8" x14ac:dyDescent="0.3">
      <c r="A22" t="s">
        <v>20</v>
      </c>
      <c r="B22" t="s">
        <v>177</v>
      </c>
      <c r="C22">
        <v>100</v>
      </c>
      <c r="D22" t="s">
        <v>161</v>
      </c>
      <c r="G22" t="s">
        <v>155</v>
      </c>
      <c r="H22" t="s">
        <v>156</v>
      </c>
    </row>
    <row r="23" spans="1:8" x14ac:dyDescent="0.3">
      <c r="A23" t="s">
        <v>21</v>
      </c>
      <c r="B23" t="s">
        <v>178</v>
      </c>
      <c r="C23">
        <v>100</v>
      </c>
      <c r="D23" t="s">
        <v>161</v>
      </c>
    </row>
    <row r="24" spans="1:8" x14ac:dyDescent="0.3">
      <c r="A24" t="s">
        <v>22</v>
      </c>
      <c r="B24" t="s">
        <v>179</v>
      </c>
      <c r="C24">
        <v>50</v>
      </c>
      <c r="D24" t="s">
        <v>161</v>
      </c>
    </row>
    <row r="25" spans="1:8" x14ac:dyDescent="0.3">
      <c r="A25" t="s">
        <v>23</v>
      </c>
      <c r="B25" t="s">
        <v>180</v>
      </c>
      <c r="C25">
        <v>50</v>
      </c>
      <c r="D25" t="s">
        <v>161</v>
      </c>
      <c r="G25" t="s">
        <v>74</v>
      </c>
    </row>
    <row r="26" spans="1:8" x14ac:dyDescent="0.3">
      <c r="A26" t="s">
        <v>24</v>
      </c>
      <c r="B26" t="s">
        <v>181</v>
      </c>
      <c r="C26">
        <v>100</v>
      </c>
      <c r="D26" t="s">
        <v>186</v>
      </c>
      <c r="G26" t="s">
        <v>75</v>
      </c>
    </row>
    <row r="27" spans="1:8" x14ac:dyDescent="0.3">
      <c r="A27" t="s">
        <v>25</v>
      </c>
      <c r="B27" t="s">
        <v>182</v>
      </c>
      <c r="C27">
        <v>100</v>
      </c>
      <c r="D27" t="s">
        <v>186</v>
      </c>
      <c r="G27" t="s">
        <v>76</v>
      </c>
    </row>
    <row r="28" spans="1:8" x14ac:dyDescent="0.3">
      <c r="A28" t="s">
        <v>26</v>
      </c>
      <c r="B28" t="s">
        <v>38</v>
      </c>
      <c r="C28">
        <v>100</v>
      </c>
      <c r="D28">
        <v>0</v>
      </c>
      <c r="G28" t="s">
        <v>77</v>
      </c>
    </row>
    <row r="29" spans="1:8" x14ac:dyDescent="0.3">
      <c r="A29" t="s">
        <v>27</v>
      </c>
      <c r="B29" t="s">
        <v>183</v>
      </c>
      <c r="C29">
        <v>100</v>
      </c>
      <c r="D29">
        <v>5</v>
      </c>
      <c r="G29" t="s">
        <v>78</v>
      </c>
    </row>
    <row r="30" spans="1:8" x14ac:dyDescent="0.3">
      <c r="A30" t="s">
        <v>28</v>
      </c>
      <c r="B30" t="s">
        <v>39</v>
      </c>
      <c r="C30">
        <v>100</v>
      </c>
      <c r="D30">
        <v>15</v>
      </c>
      <c r="G30" t="s">
        <v>79</v>
      </c>
    </row>
    <row r="31" spans="1:8" x14ac:dyDescent="0.3">
      <c r="A31" t="s">
        <v>29</v>
      </c>
      <c r="B31" t="s">
        <v>40</v>
      </c>
      <c r="C31">
        <v>100</v>
      </c>
      <c r="D31" t="s">
        <v>187</v>
      </c>
      <c r="G31" t="s">
        <v>80</v>
      </c>
    </row>
    <row r="32" spans="1:8" x14ac:dyDescent="0.3">
      <c r="A32" t="s">
        <v>30</v>
      </c>
      <c r="B32" t="s">
        <v>184</v>
      </c>
      <c r="C32">
        <v>100</v>
      </c>
      <c r="D32" t="s">
        <v>188</v>
      </c>
      <c r="G32" t="s">
        <v>81</v>
      </c>
    </row>
    <row r="33" spans="1:7" x14ac:dyDescent="0.3">
      <c r="A33" t="s">
        <v>162</v>
      </c>
      <c r="B33" t="s">
        <v>163</v>
      </c>
      <c r="C33">
        <v>100</v>
      </c>
      <c r="D33" t="s">
        <v>185</v>
      </c>
      <c r="G33" t="s">
        <v>82</v>
      </c>
    </row>
  </sheetData>
  <sheetProtection algorithmName="SHA-512" hashValue="1gI029RACZQKsqUBvr2ubUQPfwDo5Uh9Hzv4Qvy2hbbJUCeIed/OGSg67RBy+TMKe+Ml+Njpv7uFsqnhTnBBTA==" saltValue="fqrg4tXB261EXEDllbaVlA=="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909D283D4B61C40B04615CF685D9DC4" ma:contentTypeVersion="4" ma:contentTypeDescription="Create a new document." ma:contentTypeScope="" ma:versionID="8a0a6ae95bee642abd4fa093b15118a0">
  <xsd:schema xmlns:xsd="http://www.w3.org/2001/XMLSchema" xmlns:xs="http://www.w3.org/2001/XMLSchema" xmlns:p="http://schemas.microsoft.com/office/2006/metadata/properties" xmlns:ns2="384a20b0-2ae1-4928-afa0-8d7a374f7e2f" targetNamespace="http://schemas.microsoft.com/office/2006/metadata/properties" ma:root="true" ma:fieldsID="1ce603e37218e78da04d35352e7e53fe" ns2:_="">
    <xsd:import namespace="384a20b0-2ae1-4928-afa0-8d7a374f7e2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4a20b0-2ae1-4928-afa0-8d7a374f7e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39D1F6-961A-4F3E-A24E-7F0B581355BE}">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790482F4-5E6C-46E9-A0BA-F9E5252BF8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84a20b0-2ae1-4928-afa0-8d7a374f7e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EAD979-ED1C-4B70-B71F-34290487B9A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vt:lpstr>
      <vt:lpstr>BP21</vt:lpstr>
      <vt:lpstr>REF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Radhitya Kenprasojo</dc:creator>
  <cp:lastModifiedBy>Dwi Wahyudi</cp:lastModifiedBy>
  <dcterms:created xsi:type="dcterms:W3CDTF">2015-06-05T18:17:20Z</dcterms:created>
  <dcterms:modified xsi:type="dcterms:W3CDTF">2025-05-15T02:26:50Z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0x0101008909D283D4B61C40B04615CF685D9DC4</vt:lpwstr>
  </property>
</Properties>
</file>